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20" tabRatio="927" activeTab="5"/>
  </bookViews>
  <sheets>
    <sheet name="1.표지" sheetId="1" r:id="rId1"/>
    <sheet name="3.사업보고서" sheetId="2" r:id="rId2"/>
    <sheet name="4.사업.수지" sheetId="3" r:id="rId3"/>
    <sheet name="5.이사.대의원회" sheetId="4" r:id="rId4"/>
    <sheet name="7.통합(BS)" sheetId="5" r:id="rId5"/>
    <sheet name="8.통합(PL)" sheetId="6" r:id="rId6"/>
    <sheet name="9.잉여금처분계산서" sheetId="7" r:id="rId7"/>
    <sheet name="11.자본변동표." sheetId="8" r:id="rId8"/>
    <sheet name="13.감사의견서" sheetId="9" r:id="rId9"/>
    <sheet name="14.신용(BS)" sheetId="10" r:id="rId10"/>
    <sheet name="15.신용(PL)" sheetId="11" r:id="rId11"/>
    <sheet name="16.일반(BS)" sheetId="12" r:id="rId12"/>
    <sheet name="17.일반(PL)" sheetId="13" r:id="rId13"/>
  </sheets>
  <externalReferences>
    <externalReference r:id="rId16"/>
  </externalReferences>
  <definedNames>
    <definedName name="_xlfn.SINGLE" hidden="1">#NAME?</definedName>
    <definedName name="_xlnm.Print_Area" localSheetId="7">'11.자본변동표.'!$A$1:$I$57</definedName>
    <definedName name="_xlnm.Print_Area" localSheetId="9">'14.신용(BS)'!$A:$K</definedName>
    <definedName name="_xlnm.Print_Area" localSheetId="11">'16.일반(BS)'!$A:$K</definedName>
    <definedName name="_xlnm.Print_Area" localSheetId="12">'17.일반(PL)'!$A:$J</definedName>
    <definedName name="_xlnm.Print_Area" localSheetId="1">'3.사업보고서'!$A$1:$G$64</definedName>
    <definedName name="_xlnm.Print_Area" localSheetId="2">'4.사업.수지'!$A$1:$J$50</definedName>
    <definedName name="_xlnm.Print_Area" localSheetId="4">'7.통합(BS)'!$A:$I</definedName>
    <definedName name="_xlnm.Print_Area" localSheetId="5">'8.통합(PL)'!$A$1:$H$100</definedName>
    <definedName name="_xlnm.Print_Area" localSheetId="6">'9.잉여금처분계산서'!$A$1:$F$45</definedName>
    <definedName name="_xlnm.Print_Titles" localSheetId="9">'14.신용(BS)'!$5:$6</definedName>
    <definedName name="_xlnm.Print_Titles" localSheetId="4">'7.통합(BS)'!$4:$5</definedName>
    <definedName name="_xlnm.Print_Titles" localSheetId="5">'8.통합(PL)'!$4:$6</definedName>
  </definedNames>
  <calcPr fullCalcOnLoad="1"/>
</workbook>
</file>

<file path=xl/comments8.xml><?xml version="1.0" encoding="utf-8"?>
<comments xmlns="http://schemas.openxmlformats.org/spreadsheetml/2006/main">
  <authors>
    <author>SUNHO</author>
  </authors>
  <commentList>
    <comment ref="C37" authorId="0">
      <text>
        <r>
          <rPr>
            <b/>
            <sz val="11"/>
            <rFont val="굴림"/>
            <family val="3"/>
          </rPr>
          <t>"</t>
        </r>
        <r>
          <rPr>
            <b/>
            <sz val="11"/>
            <color indexed="10"/>
            <rFont val="굴림"/>
            <family val="3"/>
          </rPr>
          <t>(붉은글씨)</t>
        </r>
        <r>
          <rPr>
            <b/>
            <sz val="11"/>
            <rFont val="굴림"/>
            <family val="3"/>
          </rPr>
          <t>" 및 "</t>
        </r>
        <r>
          <rPr>
            <b/>
            <sz val="11"/>
            <color indexed="10"/>
            <rFont val="굴림"/>
            <family val="3"/>
          </rPr>
          <t>자본조정, 당기순손실, 매도가능증권평가손실, 부의지분법자본변동</t>
        </r>
        <r>
          <rPr>
            <b/>
            <sz val="11"/>
            <rFont val="굴림"/>
            <family val="3"/>
          </rPr>
          <t>"에 해당하는 금액 입력시는 "</t>
        </r>
        <r>
          <rPr>
            <b/>
            <sz val="11"/>
            <color indexed="10"/>
            <rFont val="굴림"/>
            <family val="3"/>
          </rPr>
          <t>-</t>
        </r>
        <r>
          <rPr>
            <b/>
            <sz val="11"/>
            <rFont val="굴림"/>
            <family val="3"/>
          </rPr>
          <t>"를 먼저 한 다음 금액 입력하세요!</t>
        </r>
      </text>
    </comment>
  </commentList>
</comments>
</file>

<file path=xl/sharedStrings.xml><?xml version="1.0" encoding="utf-8"?>
<sst xmlns="http://schemas.openxmlformats.org/spreadsheetml/2006/main" count="1731" uniqueCount="1264">
  <si>
    <t>평 잔 순 증</t>
  </si>
  <si>
    <t xml:space="preserve">대 출 금 </t>
  </si>
  <si>
    <r>
      <t>계</t>
    </r>
    <r>
      <rPr>
        <b/>
        <sz val="10"/>
        <rFont val="돋움"/>
        <family val="3"/>
      </rPr>
      <t>(a)</t>
    </r>
  </si>
  <si>
    <t>경
제</t>
  </si>
  <si>
    <t xml:space="preserve">구 매 </t>
  </si>
  <si>
    <t>(비     료)</t>
  </si>
  <si>
    <t>(사      료)</t>
  </si>
  <si>
    <t>판 매</t>
  </si>
  <si>
    <t>마 트 상 품</t>
  </si>
  <si>
    <t>2010년 01월 01일 부터</t>
  </si>
  <si>
    <t>2010년 12월 31일 까지</t>
  </si>
  <si>
    <t xml:space="preserve">         (2010년도)</t>
  </si>
  <si>
    <t>전기실적(A)
(2009년도)</t>
  </si>
  <si>
    <t>금기계획(B)
(2010년도)</t>
  </si>
  <si>
    <t>금기실적(C)
(2010년도)</t>
  </si>
  <si>
    <t>재  무  상  태  표</t>
  </si>
  <si>
    <t>단기매매증권</t>
  </si>
  <si>
    <t>추 곡 수 매 선 수 금</t>
  </si>
  <si>
    <t>(현재가치할인차금)</t>
  </si>
  <si>
    <t>(재고자산평가손실누계액)</t>
  </si>
  <si>
    <t>신용카드수탁취급계정</t>
  </si>
  <si>
    <t>(차입금대충)</t>
  </si>
  <si>
    <t>(대손충당금)</t>
  </si>
  <si>
    <t xml:space="preserve">부 </t>
  </si>
  <si>
    <t>예수금(일반)</t>
  </si>
  <si>
    <t>추 곡 수 매 선 금</t>
  </si>
  <si>
    <t>위촉사업예수금</t>
  </si>
  <si>
    <t>수탁수매예수금</t>
  </si>
  <si>
    <t>신용기프트카드충전액</t>
  </si>
  <si>
    <t>타행간현수채무</t>
  </si>
  <si>
    <t>미지급외국환채무</t>
  </si>
  <si>
    <t>잡부채</t>
  </si>
  <si>
    <t xml:space="preserve">Ⅱ.금 융 업 예 수 금 </t>
  </si>
  <si>
    <t>단기매도가능증권(일반)</t>
  </si>
  <si>
    <t>타행간현송채권</t>
  </si>
  <si>
    <r>
      <t>기 타 의</t>
    </r>
    <r>
      <rPr>
        <sz val="11"/>
        <rFont val="돋움"/>
        <family val="3"/>
      </rPr>
      <t xml:space="preserve"> 당 좌 </t>
    </r>
    <r>
      <rPr>
        <sz val="10"/>
        <rFont val="돋움"/>
        <family val="3"/>
      </rPr>
      <t>자 산</t>
    </r>
  </si>
  <si>
    <t>채</t>
  </si>
  <si>
    <t>Ⅲ. 금  융  업  차  입  금</t>
  </si>
  <si>
    <t>잡자산</t>
  </si>
  <si>
    <t>Ⅱ. 금  융  업  예  치  금</t>
  </si>
  <si>
    <t>공제사업채무</t>
  </si>
  <si>
    <t>외화차입금</t>
  </si>
  <si>
    <t>외화예치금</t>
  </si>
  <si>
    <t>공제미지급금</t>
  </si>
  <si>
    <t>농 작 물 보 험 자 금</t>
  </si>
  <si>
    <t>(대  손  충  당  금)</t>
  </si>
  <si>
    <t>Ⅴ. 비  유  동  부  채</t>
  </si>
  <si>
    <t>장 기 차 입 금</t>
  </si>
  <si>
    <t>(대 손 충 당 금)</t>
  </si>
  <si>
    <t>매입외환</t>
  </si>
  <si>
    <t>공동사업기금</t>
  </si>
  <si>
    <t>Ⅳ. 공제·농작물보험자산</t>
  </si>
  <si>
    <t>헬퍼사업기금</t>
  </si>
  <si>
    <t>공제미수금</t>
  </si>
  <si>
    <t>송아지생산안정자금</t>
  </si>
  <si>
    <t>젖소검정사업기금</t>
  </si>
  <si>
    <t>비유동자산</t>
  </si>
  <si>
    <t>유통손실보전자금</t>
  </si>
  <si>
    <t>(1)</t>
  </si>
  <si>
    <t>계통출자금</t>
  </si>
  <si>
    <t>공동사업투자금</t>
  </si>
  <si>
    <t>(퇴 직 금 운 용 자 산)</t>
  </si>
  <si>
    <t>매도가능증권</t>
  </si>
  <si>
    <t>인수고정자산미지급금</t>
  </si>
  <si>
    <t>만기보유증권</t>
  </si>
  <si>
    <t>이용고환원충당금</t>
  </si>
  <si>
    <t>지분법적용투자주식</t>
  </si>
  <si>
    <t>기타충당금</t>
  </si>
  <si>
    <t>장기대여금</t>
  </si>
  <si>
    <t>부 채 합 계</t>
  </si>
  <si>
    <t>비업무용자산</t>
  </si>
  <si>
    <t>(2)</t>
  </si>
  <si>
    <t>(보조금)</t>
  </si>
  <si>
    <t>가입금</t>
  </si>
  <si>
    <t>(유형자산감액손실누계액)</t>
  </si>
  <si>
    <t>자</t>
  </si>
  <si>
    <t>우선출자금</t>
  </si>
  <si>
    <t>(자산재평가손실누계액)</t>
  </si>
  <si>
    <t>건물</t>
  </si>
  <si>
    <t>(감가상각누계액)</t>
  </si>
  <si>
    <t>가</t>
  </si>
  <si>
    <t>(보      조    금)</t>
  </si>
  <si>
    <t>나</t>
  </si>
  <si>
    <t>Ⅲ. 자   본   조   정</t>
  </si>
  <si>
    <t>임차점포시설물</t>
  </si>
  <si>
    <t>탈퇴지분선급금</t>
  </si>
  <si>
    <t>본</t>
  </si>
  <si>
    <t>우선출자매입</t>
  </si>
  <si>
    <t>Ⅳ. 기타포괄손익누계액</t>
  </si>
  <si>
    <t>업무용동산</t>
  </si>
  <si>
    <t>매도가능증권평가이익</t>
  </si>
  <si>
    <t>(또는 매도가능증권평가손실)</t>
  </si>
  <si>
    <t>(보          조          금)</t>
  </si>
  <si>
    <t>지분법자본변동</t>
  </si>
  <si>
    <t>(또는 부의지분법자본변동)</t>
  </si>
  <si>
    <t>재 평 가 잉 여 금</t>
  </si>
  <si>
    <t>Ⅴ. 이 익 잉 여 금</t>
  </si>
  <si>
    <t>(또는 결손금)</t>
  </si>
  <si>
    <t>(3)</t>
  </si>
  <si>
    <t>무형자산</t>
  </si>
  <si>
    <t>법정적립금</t>
  </si>
  <si>
    <t>임의적립금</t>
  </si>
  <si>
    <r>
      <t>가. 사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업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준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비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금</t>
    </r>
  </si>
  <si>
    <t>(무형자산감액손실)</t>
  </si>
  <si>
    <r>
      <t>나.</t>
    </r>
    <r>
      <rPr>
        <sz val="11"/>
        <rFont val="돋움"/>
        <family val="3"/>
      </rPr>
      <t>사업활성화적립금</t>
    </r>
  </si>
  <si>
    <t>다.유통손실보전적립금</t>
  </si>
  <si>
    <t>전기이월이익잉여금</t>
  </si>
  <si>
    <t>(또는 차기이월결손금)</t>
  </si>
  <si>
    <t>임차권리금</t>
  </si>
  <si>
    <t>처리전이익잉여금</t>
  </si>
  <si>
    <t>(당기순이익)</t>
  </si>
  <si>
    <t>(또는 당기순손실)</t>
  </si>
  <si>
    <t>(4)</t>
  </si>
  <si>
    <t>기타비유동자산</t>
  </si>
  <si>
    <t>자산처분미수금</t>
  </si>
  <si>
    <t>보증금</t>
  </si>
  <si>
    <t>장기미수금</t>
  </si>
  <si>
    <t>기타의비유동자산</t>
  </si>
  <si>
    <t>자 본 합 계</t>
  </si>
  <si>
    <t>부채와 자본총계</t>
  </si>
  <si>
    <t>손   익   계   산   서</t>
  </si>
  <si>
    <t>(통      합)</t>
  </si>
  <si>
    <t>(단위:천원)</t>
  </si>
  <si>
    <t>(1)</t>
  </si>
  <si>
    <t xml:space="preserve">가 </t>
  </si>
  <si>
    <t>단기매매증권이자</t>
  </si>
  <si>
    <t>(구)투자유가증권이자</t>
  </si>
  <si>
    <t>매도가능증권이자</t>
  </si>
  <si>
    <t>만기보유증권이자</t>
  </si>
  <si>
    <t>유가증권평가 및 처분이익</t>
  </si>
  <si>
    <t>Ⅶ. 영   업   외   수   익</t>
  </si>
  <si>
    <t>대손충당금환입액</t>
  </si>
  <si>
    <t>단기매매증권처분이익(일반)</t>
  </si>
  <si>
    <t>대출채권매각이익</t>
  </si>
  <si>
    <t>단기매매증권평가이익(일반)</t>
  </si>
  <si>
    <t>라</t>
  </si>
  <si>
    <t>외환거래이익</t>
  </si>
  <si>
    <t>외 환 차 익(일반)</t>
  </si>
  <si>
    <t>외화환산이익</t>
  </si>
  <si>
    <t>외 화 환 산 이 익(일반)</t>
  </si>
  <si>
    <t>외환차익</t>
  </si>
  <si>
    <t>지 분 법 이 익</t>
  </si>
  <si>
    <t>마</t>
  </si>
  <si>
    <t>수수료수익</t>
  </si>
  <si>
    <t>(구)투자유가증권처분이익(일반)</t>
  </si>
  <si>
    <t>수입수수료</t>
  </si>
  <si>
    <t>(구)투자유가증권감액손실환입(일반)</t>
  </si>
  <si>
    <t>전자금융수수료</t>
  </si>
  <si>
    <t>신용카드수탁취급수수료</t>
  </si>
  <si>
    <t>기타수입수수료</t>
  </si>
  <si>
    <t>퇴 직 금 운 용 자 산 이 익</t>
  </si>
  <si>
    <t>바</t>
  </si>
  <si>
    <t>배당금수익</t>
  </si>
  <si>
    <t>사</t>
  </si>
  <si>
    <t>기타영업수익</t>
  </si>
  <si>
    <t>카 드 사 업 수 익(일반)</t>
  </si>
  <si>
    <t>신탁예치금처분이익</t>
  </si>
  <si>
    <t>신탁예치금평가이익</t>
  </si>
  <si>
    <t>기타충당금환입</t>
  </si>
  <si>
    <t>기타잡수익</t>
  </si>
  <si>
    <t>대 손 충 당 금 환 입(일반)</t>
  </si>
  <si>
    <t>(2)</t>
  </si>
  <si>
    <t>원가차익</t>
  </si>
  <si>
    <t>전기오류수정이익</t>
  </si>
  <si>
    <t>일반사업채권매각이익</t>
  </si>
  <si>
    <t>자산감액손실환입</t>
  </si>
  <si>
    <t>매도가능증권감액손실환입(일반)</t>
  </si>
  <si>
    <t>만기보유증권감액손실환입(일반)</t>
  </si>
  <si>
    <t>매도가능증권처분이익(일반)</t>
  </si>
  <si>
    <t>만기보유증권처분이익(일반)</t>
  </si>
  <si>
    <t>지분법적용투자주식처분이익</t>
  </si>
  <si>
    <t>지분법적용투자주식감액손실환입</t>
  </si>
  <si>
    <t>(3)</t>
  </si>
  <si>
    <t>상각채권매각이익</t>
  </si>
  <si>
    <t>자산수증이익</t>
  </si>
  <si>
    <t>(4)</t>
  </si>
  <si>
    <t>농작물보험사업영업수익</t>
  </si>
  <si>
    <t>채무면제이익</t>
  </si>
  <si>
    <t xml:space="preserve">농작물보험수익 </t>
  </si>
  <si>
    <t>보험차익</t>
  </si>
  <si>
    <t>자산재평가손실환입</t>
  </si>
  <si>
    <t>(1)</t>
  </si>
  <si>
    <t>공동사업배분수익</t>
  </si>
  <si>
    <t>가</t>
  </si>
  <si>
    <t>기타영업외수익</t>
  </si>
  <si>
    <t>이   자   비   용(일반)</t>
  </si>
  <si>
    <t>단기매매증권처분손실(일반)</t>
  </si>
  <si>
    <t>유가증권평가 및 처분손실</t>
  </si>
  <si>
    <t>단기매매증권평가손실(일반)</t>
  </si>
  <si>
    <t>단기매매증권평가손실</t>
  </si>
  <si>
    <t>외   환   차   손(일반)</t>
  </si>
  <si>
    <t>단기매매증권처분손실</t>
  </si>
  <si>
    <t>외 화 환 산 손 실(일반)</t>
  </si>
  <si>
    <t>매도가능증권처분손실</t>
  </si>
  <si>
    <t>지 분 법 손 실</t>
  </si>
  <si>
    <t>만기보유증권처분손실</t>
  </si>
  <si>
    <t xml:space="preserve">(구)투자유가증권감액손실(일반) </t>
  </si>
  <si>
    <t>(구)투자유가증권처분손실</t>
  </si>
  <si>
    <t>(구)투자유가증권처분손실(일반)</t>
  </si>
  <si>
    <t xml:space="preserve">매도가능증권감액손실 </t>
  </si>
  <si>
    <t>만기보유증권감액손실</t>
  </si>
  <si>
    <t xml:space="preserve">(구)투자유가증권감액손실 </t>
  </si>
  <si>
    <t xml:space="preserve">퇴 직 금 운 용 자 산 손 실 </t>
  </si>
  <si>
    <t>다</t>
  </si>
  <si>
    <t>대출채권평가 및 처분손실</t>
  </si>
  <si>
    <t>카 드 사 업 비 용(일반)</t>
  </si>
  <si>
    <t>대손상각비</t>
  </si>
  <si>
    <t>대출채권매각손실</t>
  </si>
  <si>
    <t>라</t>
  </si>
  <si>
    <t>외환거래손실</t>
  </si>
  <si>
    <t>외환환산손실</t>
  </si>
  <si>
    <t>외환차손</t>
  </si>
  <si>
    <t>전기오류수정손실</t>
  </si>
  <si>
    <t>마</t>
  </si>
  <si>
    <t>수수료비용</t>
  </si>
  <si>
    <t xml:space="preserve">매도가능증권감액손실(일반) </t>
  </si>
  <si>
    <t>지급수수료</t>
  </si>
  <si>
    <t xml:space="preserve">만기보유증권감액손실(일반) </t>
  </si>
  <si>
    <t>신용카드수탁취급비용</t>
  </si>
  <si>
    <t>기부금</t>
  </si>
  <si>
    <t>바</t>
  </si>
  <si>
    <t>기타영업비용</t>
  </si>
  <si>
    <t>일반사업채권매각손실</t>
  </si>
  <si>
    <t>기금출연금</t>
  </si>
  <si>
    <t>매도가능증권처분손실(일반)</t>
  </si>
  <si>
    <t>신탁예치금처분손실</t>
  </si>
  <si>
    <t>자산감액손실</t>
  </si>
  <si>
    <t>신탁예치금평가손실</t>
  </si>
  <si>
    <t>만기보유증권처분손실(일반)</t>
  </si>
  <si>
    <t>기타충당금전입액</t>
  </si>
  <si>
    <t>지분법적용투자주식처분손실</t>
  </si>
  <si>
    <t>기타잡비용</t>
  </si>
  <si>
    <t xml:space="preserve">지분법적용투자주식감액손실 </t>
  </si>
  <si>
    <t>재해손실</t>
  </si>
  <si>
    <t>자산재평가손실</t>
  </si>
  <si>
    <t>공동사업배분비용</t>
  </si>
  <si>
    <t>수탁가공원가</t>
  </si>
  <si>
    <t>Ⅸ. 법인세비용차감전계속사업손익</t>
  </si>
  <si>
    <t>(3)</t>
  </si>
  <si>
    <t>Ⅹ. 계속사업손익법인세비용</t>
  </si>
  <si>
    <t>ⅩⅠ. 계    속    사    업    손    익</t>
  </si>
  <si>
    <t>농작물보험 사 업 영 업 비 용</t>
  </si>
  <si>
    <t>ⅩⅡ. 중    단    사    업    손    익</t>
  </si>
  <si>
    <t>농작물보험비용</t>
  </si>
  <si>
    <t>(법인세효과:             원)</t>
  </si>
  <si>
    <t>Ⅲ.</t>
  </si>
  <si>
    <t>판매비와관리비</t>
  </si>
  <si>
    <t>ⅩⅢ . 당  기  순  손  익</t>
  </si>
  <si>
    <t>일반퇴직급여</t>
  </si>
  <si>
    <t>ⅩⅣ . 주    당    손    익</t>
  </si>
  <si>
    <t>특별퇴직급여</t>
  </si>
  <si>
    <t>기본주당계속사업손익</t>
  </si>
  <si>
    <t>기본주당순손익</t>
  </si>
  <si>
    <t xml:space="preserve">                                     2010년 12월 31일까지   </t>
  </si>
  <si>
    <t xml:space="preserve">                 2009년 12월 31일까지   </t>
  </si>
  <si>
    <t xml:space="preserve">                      처분예정일 2011년    월    일           </t>
  </si>
  <si>
    <t>자    본    변     동     표</t>
  </si>
  <si>
    <t>(단위: 천원)</t>
  </si>
  <si>
    <t>구분</t>
  </si>
  <si>
    <t>계정구분</t>
  </si>
  <si>
    <t>출자금</t>
  </si>
  <si>
    <t>자본잉여금</t>
  </si>
  <si>
    <t>자본조정</t>
  </si>
  <si>
    <t>기타포괄손익누계액</t>
  </si>
  <si>
    <t>이익잉여금</t>
  </si>
  <si>
    <t>총계</t>
  </si>
  <si>
    <t>기초잔액</t>
  </si>
  <si>
    <t>기초BS</t>
  </si>
  <si>
    <t xml:space="preserve"> 2009. 1. 1(보고금액)</t>
  </si>
  <si>
    <t>기초변동</t>
  </si>
  <si>
    <t xml:space="preserve"> 회계정책변경누적효과</t>
  </si>
  <si>
    <t xml:space="preserve"> 전기오류수정손익</t>
  </si>
  <si>
    <t>기초변동반영후이익잉여금</t>
  </si>
  <si>
    <t xml:space="preserve"> 수정후 이익잉여금</t>
  </si>
  <si>
    <t>전기결산
처분</t>
  </si>
  <si>
    <t>당기배당</t>
  </si>
  <si>
    <t xml:space="preserve">  (연차배당)</t>
  </si>
  <si>
    <t>결손금처리</t>
  </si>
  <si>
    <t xml:space="preserve">  (결손금처리-자본잉여금)</t>
  </si>
  <si>
    <t xml:space="preserve">  (결손금처리-출자금) </t>
  </si>
  <si>
    <t>전기결산처분후이익잉여금</t>
  </si>
  <si>
    <t xml:space="preserve"> 처분후 이익잉여금</t>
  </si>
  <si>
    <t>당기변동</t>
  </si>
  <si>
    <t>중간배당</t>
  </si>
  <si>
    <t xml:space="preserve"> 중간배당</t>
  </si>
  <si>
    <t>출자(증자)</t>
  </si>
  <si>
    <t xml:space="preserve"> 증자</t>
  </si>
  <si>
    <t xml:space="preserve">    -  출자금 납입</t>
  </si>
  <si>
    <t>가 공</t>
  </si>
  <si>
    <t>생 장 물</t>
  </si>
  <si>
    <t>창 고</t>
  </si>
  <si>
    <t>이 용</t>
  </si>
  <si>
    <t>운 송</t>
  </si>
  <si>
    <t>기 타</t>
  </si>
  <si>
    <r>
      <t xml:space="preserve">  계</t>
    </r>
    <r>
      <rPr>
        <b/>
        <sz val="10"/>
        <rFont val="돋움"/>
        <family val="3"/>
      </rPr>
      <t>(b)</t>
    </r>
  </si>
  <si>
    <r>
      <t>공 제 료</t>
    </r>
    <r>
      <rPr>
        <b/>
        <sz val="10"/>
        <rFont val="돋움"/>
        <family val="3"/>
      </rPr>
      <t>(c)</t>
    </r>
  </si>
  <si>
    <t>차 변 누 계</t>
  </si>
  <si>
    <r>
      <t>사 업 량 계</t>
    </r>
    <r>
      <rPr>
        <b/>
        <sz val="10"/>
        <rFont val="돋움"/>
        <family val="3"/>
      </rPr>
      <t>(a＋b＋c)</t>
    </r>
  </si>
  <si>
    <t>예 수 금</t>
  </si>
  <si>
    <t>잔   액</t>
  </si>
  <si>
    <t>평   잔</t>
  </si>
  <si>
    <t>대 출 금</t>
  </si>
  <si>
    <t>상호금융</t>
  </si>
  <si>
    <r>
      <t xml:space="preserve">평 </t>
    </r>
    <r>
      <rPr>
        <sz val="11"/>
        <rFont val="돋움"/>
        <family val="3"/>
      </rPr>
      <t xml:space="preserve">  </t>
    </r>
    <r>
      <rPr>
        <sz val="10"/>
        <rFont val="돋움"/>
        <family val="3"/>
      </rPr>
      <t xml:space="preserve">잔 </t>
    </r>
    <r>
      <rPr>
        <sz val="11"/>
        <rFont val="돋움"/>
        <family val="3"/>
      </rPr>
      <t xml:space="preserve"> </t>
    </r>
  </si>
  <si>
    <t>정책자금</t>
  </si>
  <si>
    <r>
      <t xml:space="preserve">평 </t>
    </r>
    <r>
      <rPr>
        <sz val="11"/>
        <rFont val="돋움"/>
        <family val="3"/>
      </rPr>
      <t xml:space="preserve">  </t>
    </r>
    <r>
      <rPr>
        <sz val="10"/>
        <rFont val="돋움"/>
        <family val="3"/>
      </rPr>
      <t>잔</t>
    </r>
  </si>
  <si>
    <t>공 제 유 효 계 약 액</t>
  </si>
  <si>
    <t>주) 경제사업의 기타에는 수탁사업수수료, 수수료수익, 기타매출액을 기입</t>
  </si>
  <si>
    <t>다. 수지예산대 실적</t>
  </si>
  <si>
    <t>(단위:천원)</t>
  </si>
  <si>
    <t>구        분</t>
  </si>
  <si>
    <t>예   산(A)</t>
  </si>
  <si>
    <t>실   적(B)</t>
  </si>
  <si>
    <t>과 부 족(B－A)</t>
  </si>
  <si>
    <t>비고</t>
  </si>
  <si>
    <t>매출액(a)</t>
  </si>
  <si>
    <t>(신 용 사 업 영 업 수 익)</t>
  </si>
  <si>
    <r>
      <t>(경제사업영업수익</t>
    </r>
    <r>
      <rPr>
        <sz val="11"/>
        <rFont val="돋움"/>
        <family val="3"/>
      </rPr>
      <t>&lt;매출액&gt;</t>
    </r>
    <r>
      <rPr>
        <sz val="10"/>
        <rFont val="돋움"/>
        <family val="3"/>
      </rPr>
      <t>)</t>
    </r>
  </si>
  <si>
    <r>
      <t>(공제사업영업수익</t>
    </r>
    <r>
      <rPr>
        <sz val="11"/>
        <rFont val="돋움"/>
        <family val="3"/>
      </rPr>
      <t>&lt;공제수익&gt;</t>
    </r>
    <r>
      <rPr>
        <sz val="10"/>
        <rFont val="돋움"/>
        <family val="3"/>
      </rPr>
      <t>)</t>
    </r>
  </si>
  <si>
    <t>(농 작 물 보 험 수 익)</t>
  </si>
  <si>
    <t>매 출 원 가(b)</t>
  </si>
  <si>
    <t>(신 용 사 업 영 업 비 용)</t>
  </si>
  <si>
    <r>
      <t>(경제사업영업비용</t>
    </r>
    <r>
      <rPr>
        <sz val="11"/>
        <rFont val="돋움"/>
        <family val="3"/>
      </rPr>
      <t>&lt;매출원가&gt;</t>
    </r>
    <r>
      <rPr>
        <sz val="10"/>
        <rFont val="돋움"/>
        <family val="3"/>
      </rPr>
      <t>)</t>
    </r>
  </si>
  <si>
    <r>
      <t>(공제사업영업비용</t>
    </r>
    <r>
      <rPr>
        <sz val="11"/>
        <rFont val="돋움"/>
        <family val="3"/>
      </rPr>
      <t>&lt;공제비용&gt;</t>
    </r>
    <r>
      <rPr>
        <sz val="10"/>
        <rFont val="돋움"/>
        <family val="3"/>
      </rPr>
      <t>)</t>
    </r>
  </si>
  <si>
    <t>(농 작 물 보 험 비 용)</t>
  </si>
  <si>
    <t>매 출 총 이 익(c=a-b)</t>
  </si>
  <si>
    <t>판매비와관리비(d)</t>
  </si>
  <si>
    <t>영 업 손 익(e=c-d)</t>
  </si>
  <si>
    <r>
      <t>(영 업 외 손 익)</t>
    </r>
    <r>
      <rPr>
        <sz val="11"/>
        <rFont val="돋움"/>
        <family val="3"/>
      </rPr>
      <t>(g)</t>
    </r>
  </si>
  <si>
    <t>라. 대의원회 개최상황</t>
  </si>
  <si>
    <t>개최연월일</t>
  </si>
  <si>
    <t>참석인원</t>
  </si>
  <si>
    <t>주요 의결사항</t>
  </si>
  <si>
    <t>마. 이사회 개최상황</t>
  </si>
  <si>
    <t>바. 조합원 및 준조합원의 가입·탈퇴상황</t>
  </si>
  <si>
    <t>(단위:명)</t>
  </si>
  <si>
    <t>구    분</t>
  </si>
  <si>
    <t>전 기 말 현 재</t>
  </si>
  <si>
    <t>기 중 가 입</t>
  </si>
  <si>
    <t>기 중 탈 퇴</t>
  </si>
  <si>
    <t>당기말현재</t>
  </si>
  <si>
    <t>당기말농가호수</t>
  </si>
  <si>
    <t>대 의 원 수</t>
  </si>
  <si>
    <t>조 합 원</t>
  </si>
  <si>
    <t>준조합원</t>
  </si>
  <si>
    <t xml:space="preserve"> 주 : 조합원의 (     )내서는 여성조합원, 준조합원의 (     )내서는 농업단체를 표시</t>
  </si>
  <si>
    <t>자     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</si>
  <si>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</si>
  <si>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</si>
  <si>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</si>
  <si>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</si>
  <si>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</si>
  <si>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</si>
  <si>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</si>
  <si>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계 통 외 상 매 입 금</t>
  </si>
  <si>
    <t>외 상 매 출 금</t>
  </si>
  <si>
    <t>선 수 금</t>
  </si>
  <si>
    <t>제 45 기 결산보고서</t>
  </si>
  <si>
    <t>홍천축산업협동조합 (인)</t>
  </si>
  <si>
    <r>
      <t>2</t>
    </r>
    <r>
      <rPr>
        <sz val="11"/>
        <rFont val="돋움"/>
        <family val="3"/>
      </rPr>
      <t>010. 1. 22</t>
    </r>
  </si>
  <si>
    <r>
      <t>6</t>
    </r>
    <r>
      <rPr>
        <sz val="11"/>
        <rFont val="돋움"/>
        <family val="3"/>
      </rPr>
      <t>1</t>
    </r>
    <r>
      <rPr>
        <sz val="11"/>
        <rFont val="돋움"/>
        <family val="3"/>
      </rPr>
      <t>명</t>
    </r>
  </si>
  <si>
    <r>
      <t xml:space="preserve">  </t>
    </r>
    <r>
      <rPr>
        <sz val="11"/>
        <rFont val="돋움"/>
        <family val="3"/>
      </rPr>
      <t>제1호의안</t>
    </r>
    <r>
      <rPr>
        <sz val="11"/>
        <rFont val="돋움"/>
        <family val="3"/>
      </rPr>
      <t xml:space="preserve"> : 제44기 결산보고서 및 이익잉여금처분 승인(안)</t>
    </r>
  </si>
  <si>
    <r>
      <t xml:space="preserve"> </t>
    </r>
    <r>
      <rPr>
        <sz val="11"/>
        <rFont val="돋움"/>
        <family val="3"/>
      </rPr>
      <t xml:space="preserve"> 제2호의안 : 조합정관(례 규약/규정 개정(안)</t>
    </r>
  </si>
  <si>
    <r>
      <t xml:space="preserve"> </t>
    </r>
    <r>
      <rPr>
        <sz val="11"/>
        <rFont val="돋움"/>
        <family val="3"/>
      </rPr>
      <t xml:space="preserve"> 제3호의안 : 임원(비상임이사) 선출(안)</t>
    </r>
  </si>
  <si>
    <r>
      <t>2</t>
    </r>
    <r>
      <rPr>
        <sz val="11"/>
        <rFont val="돋움"/>
        <family val="3"/>
      </rPr>
      <t>010. 11. 12</t>
    </r>
  </si>
  <si>
    <r>
      <t>5</t>
    </r>
    <r>
      <rPr>
        <sz val="11"/>
        <rFont val="돋움"/>
        <family val="3"/>
      </rPr>
      <t>5명</t>
    </r>
  </si>
  <si>
    <r>
      <t xml:space="preserve"> </t>
    </r>
    <r>
      <rPr>
        <sz val="11"/>
        <rFont val="돋움"/>
        <family val="3"/>
      </rPr>
      <t xml:space="preserve"> 제1호의안 : 조합규약 변경 (안)                                    제2호의안 : 외부출자 승인(안)</t>
    </r>
  </si>
  <si>
    <r>
      <t xml:space="preserve">  제</t>
    </r>
    <r>
      <rPr>
        <sz val="11"/>
        <rFont val="돋움"/>
        <family val="3"/>
      </rPr>
      <t>3</t>
    </r>
    <r>
      <rPr>
        <sz val="11"/>
        <rFont val="돋움"/>
        <family val="3"/>
      </rPr>
      <t xml:space="preserve">호의안 : </t>
    </r>
    <r>
      <rPr>
        <sz val="11"/>
        <rFont val="돋움"/>
        <family val="3"/>
      </rPr>
      <t>2011년도 사업계획 및 수지예산 승인(</t>
    </r>
    <r>
      <rPr>
        <sz val="11"/>
        <rFont val="돋움"/>
        <family val="3"/>
      </rPr>
      <t>안)</t>
    </r>
    <r>
      <rPr>
        <sz val="11"/>
        <rFont val="돋움"/>
        <family val="3"/>
      </rPr>
      <t xml:space="preserve">       제4호의안 : 임원(조합원이 아닌 이사) 선출(안)</t>
    </r>
  </si>
  <si>
    <r>
      <t xml:space="preserve"> </t>
    </r>
    <r>
      <rPr>
        <sz val="11"/>
        <rFont val="돋움"/>
        <family val="3"/>
      </rPr>
      <t xml:space="preserve"> 제5호의안 : 임원(상임이사) 선출(안)</t>
    </r>
  </si>
  <si>
    <r>
      <t>2</t>
    </r>
    <r>
      <rPr>
        <sz val="11"/>
        <rFont val="돋움"/>
        <family val="3"/>
      </rPr>
      <t>010. 1. 21</t>
    </r>
  </si>
  <si>
    <t>8명</t>
  </si>
  <si>
    <r>
      <t xml:space="preserve"> </t>
    </r>
    <r>
      <rPr>
        <sz val="11"/>
        <rFont val="돋움"/>
        <family val="3"/>
      </rPr>
      <t xml:space="preserve"> 제1호의안 : 신규조합원 자격심사 및 가입승인(안)      제2호의안 : 배합사료 외상거래한도 승인(안)</t>
    </r>
  </si>
  <si>
    <r>
      <t xml:space="preserve"> </t>
    </r>
    <r>
      <rPr>
        <sz val="11"/>
        <rFont val="돋움"/>
        <family val="3"/>
      </rPr>
      <t xml:space="preserve"> 제3호의안 : 고정자산 취득(안)                                제4호의안 : 경제사업채권 여신거래 취급기준(안)</t>
    </r>
  </si>
  <si>
    <r>
      <t xml:space="preserve"> </t>
    </r>
    <r>
      <rPr>
        <sz val="11"/>
        <rFont val="돋움"/>
        <family val="3"/>
      </rPr>
      <t xml:space="preserve"> 제5호의안 : 대설재해 축산농가 자금지원 승인(안)</t>
    </r>
  </si>
  <si>
    <r>
      <t>2</t>
    </r>
    <r>
      <rPr>
        <sz val="11"/>
        <rFont val="돋움"/>
        <family val="3"/>
      </rPr>
      <t>010. 2. 10</t>
    </r>
  </si>
  <si>
    <r>
      <t>1</t>
    </r>
    <r>
      <rPr>
        <sz val="11"/>
        <rFont val="돋움"/>
        <family val="3"/>
      </rPr>
      <t>0</t>
    </r>
    <r>
      <rPr>
        <sz val="11"/>
        <rFont val="돋움"/>
        <family val="3"/>
      </rPr>
      <t>명</t>
    </r>
  </si>
  <si>
    <t xml:space="preserve">  제1호의안 : 신규조합원 자격심사 및 가입승인(안)      제2호의안 : 배합사료 외상거래한도 승인(안)</t>
  </si>
  <si>
    <r>
      <t xml:space="preserve"> </t>
    </r>
    <r>
      <rPr>
        <sz val="11"/>
        <rFont val="돋움"/>
        <family val="3"/>
      </rPr>
      <t xml:space="preserve"> 제3호의안 : 고정자산 취득(안)                                제4호의안 : 2009년도 배당 배분율 적용(안)</t>
    </r>
  </si>
  <si>
    <r>
      <t xml:space="preserve"> </t>
    </r>
    <r>
      <rPr>
        <sz val="11"/>
        <rFont val="돋움"/>
        <family val="3"/>
      </rPr>
      <t xml:space="preserve"> 제5호의안 : 경영위기 축산농가 자금지원 승인(안)</t>
    </r>
  </si>
  <si>
    <r>
      <t>2</t>
    </r>
    <r>
      <rPr>
        <sz val="11"/>
        <rFont val="돋움"/>
        <family val="3"/>
      </rPr>
      <t>010. 3. 18</t>
    </r>
  </si>
  <si>
    <r>
      <t>1</t>
    </r>
    <r>
      <rPr>
        <sz val="11"/>
        <rFont val="돋움"/>
        <family val="3"/>
      </rPr>
      <t>0명</t>
    </r>
  </si>
  <si>
    <r>
      <t>1</t>
    </r>
    <r>
      <rPr>
        <sz val="11"/>
        <rFont val="돋움"/>
        <family val="3"/>
      </rPr>
      <t>2명</t>
    </r>
  </si>
  <si>
    <r>
      <t xml:space="preserve"> </t>
    </r>
    <r>
      <rPr>
        <sz val="11"/>
        <rFont val="돋움"/>
        <family val="3"/>
      </rPr>
      <t xml:space="preserve"> 제3호의안 : 고정자산 취득승인(안)                          제4호의안 : 대출심사위원회 구성(안)</t>
    </r>
  </si>
  <si>
    <r>
      <t xml:space="preserve"> </t>
    </r>
    <r>
      <rPr>
        <sz val="11"/>
        <rFont val="돋움"/>
        <family val="3"/>
      </rPr>
      <t xml:space="preserve"> 제5호의안 : 상호금융 여신 우대포인트 경감기준(안)</t>
    </r>
  </si>
  <si>
    <r>
      <t xml:space="preserve"> </t>
    </r>
    <r>
      <rPr>
        <sz val="11"/>
        <rFont val="돋움"/>
        <family val="3"/>
      </rPr>
      <t xml:space="preserve"> 제6호의안 : 2010년 낙농경영자금 동일인당 여신한도 예외 취급기준(안)</t>
    </r>
  </si>
  <si>
    <r>
      <t xml:space="preserve"> </t>
    </r>
    <r>
      <rPr>
        <sz val="11"/>
        <rFont val="돋움"/>
        <family val="3"/>
      </rPr>
      <t xml:space="preserve"> 제7호의안 : 동물병원 가축질병 출장진료비 기준(안)    제8호의안 : 조합임원 직무대행자 순서지정(안)</t>
    </r>
  </si>
  <si>
    <r>
      <t xml:space="preserve"> </t>
    </r>
    <r>
      <rPr>
        <sz val="11"/>
        <rFont val="돋움"/>
        <family val="3"/>
      </rPr>
      <t xml:space="preserve"> 제9호의안 : 조합인사위원회 구성(안)</t>
    </r>
  </si>
  <si>
    <r>
      <t>2</t>
    </r>
    <r>
      <rPr>
        <sz val="11"/>
        <rFont val="돋움"/>
        <family val="3"/>
      </rPr>
      <t>010. 4. 28</t>
    </r>
  </si>
  <si>
    <r>
      <t xml:space="preserve"> </t>
    </r>
    <r>
      <rPr>
        <sz val="11"/>
        <rFont val="돋움"/>
        <family val="3"/>
      </rPr>
      <t xml:space="preserve"> 제3호의안 : 고정자산 취득 및 제각처리 승인(안)</t>
    </r>
  </si>
  <si>
    <r>
      <t>2</t>
    </r>
    <r>
      <rPr>
        <sz val="11"/>
        <rFont val="돋움"/>
        <family val="3"/>
      </rPr>
      <t>010. 5. 17</t>
    </r>
  </si>
  <si>
    <r>
      <t xml:space="preserve"> </t>
    </r>
    <r>
      <rPr>
        <sz val="11"/>
        <rFont val="돋움"/>
        <family val="3"/>
      </rPr>
      <t xml:space="preserve"> 제3호의안 : 고정자산 취득 승인(안)                      </t>
    </r>
  </si>
  <si>
    <r>
      <t xml:space="preserve"> </t>
    </r>
    <r>
      <rPr>
        <sz val="11"/>
        <rFont val="돋움"/>
        <family val="3"/>
      </rPr>
      <t xml:space="preserve"> 제4호의안 : 군납물품대금소송 조정이의 여/부 및 방안검토(안)</t>
    </r>
  </si>
  <si>
    <r>
      <t>2</t>
    </r>
    <r>
      <rPr>
        <sz val="11"/>
        <rFont val="돋움"/>
        <family val="3"/>
      </rPr>
      <t>010. 6. 28</t>
    </r>
  </si>
  <si>
    <r>
      <t>1</t>
    </r>
    <r>
      <rPr>
        <sz val="11"/>
        <rFont val="돋움"/>
        <family val="3"/>
      </rPr>
      <t>1명</t>
    </r>
  </si>
  <si>
    <t xml:space="preserve">  제3호의안 : 고정자산 취득 승인(안)                      </t>
  </si>
  <si>
    <r>
      <t>2</t>
    </r>
    <r>
      <rPr>
        <sz val="11"/>
        <rFont val="돋움"/>
        <family val="3"/>
      </rPr>
      <t>010. 7. 29</t>
    </r>
  </si>
  <si>
    <r>
      <t xml:space="preserve">  제3호의안 : 고정자산 취득 및 제각처리 승인(안)</t>
    </r>
    <r>
      <rPr>
        <sz val="11"/>
        <rFont val="돋움"/>
        <family val="3"/>
      </rPr>
      <t xml:space="preserve">        제4호의안 : 군납물품대금 소송판결에 다른 항소여부결정(안)</t>
    </r>
  </si>
  <si>
    <r>
      <t>2</t>
    </r>
    <r>
      <rPr>
        <sz val="11"/>
        <rFont val="돋움"/>
        <family val="3"/>
      </rPr>
      <t>010. 8. 09</t>
    </r>
  </si>
  <si>
    <r>
      <t xml:space="preserve"> </t>
    </r>
    <r>
      <rPr>
        <sz val="11"/>
        <rFont val="돋움"/>
        <family val="3"/>
      </rPr>
      <t xml:space="preserve"> 제1호의안 : 조합원 실태조사에 따른 무자격조합원 탈퇴처리 승인(안)</t>
    </r>
  </si>
  <si>
    <r>
      <t xml:space="preserve"> </t>
    </r>
    <r>
      <rPr>
        <sz val="11"/>
        <rFont val="돋움"/>
        <family val="3"/>
      </rPr>
      <t xml:space="preserve"> 제2호의안 : 군납물품대금 소송판결에 따른 항소여부 결정(안)</t>
    </r>
  </si>
  <si>
    <r>
      <t>2</t>
    </r>
    <r>
      <rPr>
        <sz val="11"/>
        <rFont val="돋움"/>
        <family val="3"/>
      </rPr>
      <t>010. 9. 30</t>
    </r>
  </si>
  <si>
    <r>
      <t xml:space="preserve"> </t>
    </r>
    <r>
      <rPr>
        <sz val="11"/>
        <rFont val="돋움"/>
        <family val="3"/>
      </rPr>
      <t xml:space="preserve"> 제3호의안 : 고정자산 취득승인(안)                          제4호의안 : 자금세탁방지업무 규정 제정(안)</t>
    </r>
  </si>
  <si>
    <r>
      <t>2</t>
    </r>
    <r>
      <rPr>
        <sz val="11"/>
        <rFont val="돋움"/>
        <family val="3"/>
      </rPr>
      <t>010. 10. 22</t>
    </r>
  </si>
  <si>
    <r>
      <t xml:space="preserve"> </t>
    </r>
    <r>
      <rPr>
        <sz val="11"/>
        <rFont val="돋움"/>
        <family val="3"/>
      </rPr>
      <t xml:space="preserve"> 제3호의안 : 제규약/규정 개정(안)                            제4호의안 : 외부출자 승인(안)</t>
    </r>
  </si>
  <si>
    <r>
      <t>2</t>
    </r>
    <r>
      <rPr>
        <sz val="11"/>
        <rFont val="돋움"/>
        <family val="3"/>
      </rPr>
      <t>010. 11. 05</t>
    </r>
  </si>
  <si>
    <r>
      <t xml:space="preserve"> </t>
    </r>
    <r>
      <rPr>
        <sz val="11"/>
        <rFont val="돋움"/>
        <family val="3"/>
      </rPr>
      <t xml:space="preserve"> 제3호의안 : 대형유통업체 경제사업 여신거래 한도의 설정(안)</t>
    </r>
  </si>
  <si>
    <r>
      <t xml:space="preserve"> </t>
    </r>
    <r>
      <rPr>
        <sz val="11"/>
        <rFont val="돋움"/>
        <family val="3"/>
      </rPr>
      <t xml:space="preserve"> 제4호의안 : 교육지원사업비 예산조정(안)                 제5호의안 : 임원(상임이사) 추천(안)</t>
    </r>
  </si>
  <si>
    <r>
      <t>2</t>
    </r>
    <r>
      <rPr>
        <sz val="11"/>
        <rFont val="돋움"/>
        <family val="3"/>
      </rPr>
      <t>010. 12. 30</t>
    </r>
  </si>
  <si>
    <r>
      <t xml:space="preserve"> </t>
    </r>
    <r>
      <rPr>
        <sz val="11"/>
        <rFont val="돋움"/>
        <family val="3"/>
      </rPr>
      <t xml:space="preserve"> 제3호의안 : 고정자산 취득승인(안)                          제4호의안 : 임원(감사)선거일 결정(안)</t>
    </r>
  </si>
  <si>
    <r>
      <t xml:space="preserve"> </t>
    </r>
    <r>
      <rPr>
        <sz val="11"/>
        <rFont val="돋움"/>
        <family val="3"/>
      </rPr>
      <t xml:space="preserve"> 제5호의안 : 2011년 차입금 최고한도에 따른 한도약정 승인(안)</t>
    </r>
  </si>
  <si>
    <r>
      <t xml:space="preserve"> </t>
    </r>
    <r>
      <rPr>
        <sz val="11"/>
        <rFont val="돋움"/>
        <family val="3"/>
      </rPr>
      <t xml:space="preserve"> 제6호의안 : 제규정 개정(안)                                   제7호의안 : 영업외 비용 집행승인(안)</t>
    </r>
  </si>
  <si>
    <r>
      <t xml:space="preserve"> </t>
    </r>
    <r>
      <rPr>
        <sz val="11"/>
        <rFont val="돋움"/>
        <family val="3"/>
      </rPr>
      <t xml:space="preserve"> 제8호의안 : 판매경비 항목간 예산조정(안)                제9호의안 : 가공원재료 인정감모율 산정(안)</t>
    </r>
  </si>
  <si>
    <r>
      <t xml:space="preserve"> </t>
    </r>
    <r>
      <rPr>
        <sz val="11"/>
        <rFont val="돋움"/>
        <family val="3"/>
      </rPr>
      <t xml:space="preserve"> 제10호의안 : 사고관련자 변상금 감액승인(안)            제11호의안 : 구제역 피해자금지원(안)</t>
    </r>
  </si>
  <si>
    <t>2,685(220)</t>
  </si>
  <si>
    <t>2,751( 240 )</t>
  </si>
  <si>
    <t>5,911(  2   )</t>
  </si>
  <si>
    <t>122(  23  )</t>
  </si>
  <si>
    <t>56(  3   )</t>
  </si>
  <si>
    <t>(대 손 충 당 금)</t>
  </si>
  <si>
    <t>수탁상품권선수금</t>
  </si>
  <si>
    <t>재 고 자 산</t>
  </si>
  <si>
    <t>부가가치세예수금</t>
  </si>
  <si>
    <t>단 기 차 입 금</t>
  </si>
  <si>
    <t>미 지 급 비 용</t>
  </si>
  <si>
    <t>자 금 수 수 계 정</t>
  </si>
  <si>
    <t>선 수 수 익</t>
  </si>
  <si>
    <t>수 탁 사 업 미 수 금</t>
  </si>
  <si>
    <t>미 지 급 금</t>
  </si>
  <si>
    <t>선 급 금</t>
  </si>
  <si>
    <t>미 지 급 배 당 금</t>
  </si>
  <si>
    <t>수 탁 사 업 예 수 금</t>
  </si>
  <si>
    <t>부 가 가 치 세 선 급 금</t>
  </si>
  <si>
    <t>선 급 법 인 세</t>
  </si>
  <si>
    <t>미 수 수 익</t>
  </si>
  <si>
    <t>수 입 제 세</t>
  </si>
  <si>
    <t>선 급 비 용</t>
  </si>
  <si>
    <t>미 지 급 법 인 세</t>
  </si>
  <si>
    <t>미 수 금</t>
  </si>
  <si>
    <t>대 리 대 출 추 심 금</t>
  </si>
  <si>
    <t>국 고 대 리 점</t>
  </si>
  <si>
    <t>단 기 대 여 금</t>
  </si>
  <si>
    <t>유가증권청약증거금</t>
  </si>
  <si>
    <t>여 신 관 리 자 금</t>
  </si>
  <si>
    <t>협 동 카 드 계 정</t>
  </si>
  <si>
    <t>지 로 계 정</t>
  </si>
  <si>
    <t>대 리 예 수 예 치 금</t>
  </si>
  <si>
    <t>대 리 대 출 금</t>
  </si>
  <si>
    <t>농어가목돈마련저축장려기금</t>
  </si>
  <si>
    <t>용 도 품</t>
  </si>
  <si>
    <t>요 구 불 예 수 금</t>
  </si>
  <si>
    <t>저 축 성 예 수 금</t>
  </si>
  <si>
    <t>자 유 로 부 금</t>
  </si>
  <si>
    <t>상 호 금 융 차 입 금</t>
  </si>
  <si>
    <t>정 책 자 금 차 입 금</t>
  </si>
  <si>
    <t>대 내 예 치 금</t>
  </si>
  <si>
    <t>기 타 차 입 금</t>
  </si>
  <si>
    <t>대 외 예 치 금</t>
  </si>
  <si>
    <t>Ⅳ. 농 작 물 보 험 부 채</t>
  </si>
  <si>
    <t>기 타 예 치 금</t>
  </si>
  <si>
    <t>농 작 물 보 험 예 수 금</t>
  </si>
  <si>
    <t>Ⅲ. 금 융 업 대 출 채 권</t>
  </si>
  <si>
    <t>농 작 물 보 험 자 금</t>
  </si>
  <si>
    <t>상호금융자금대출금</t>
  </si>
  <si>
    <t>(차 입 금 대 충)</t>
  </si>
  <si>
    <t>정 책 자 금 대 출 금</t>
  </si>
  <si>
    <t>장 기 성 미 지 급 금</t>
  </si>
  <si>
    <t>공 제 대 출 금</t>
  </si>
  <si>
    <t>수 입 보 증 금</t>
  </si>
  <si>
    <t>농 작 물 보 험 미 수 금</t>
  </si>
  <si>
    <t>Ⅴ.</t>
  </si>
  <si>
    <t>퇴 직 급 여 충 당 금</t>
  </si>
  <si>
    <t>투 자 자 산</t>
  </si>
  <si>
    <t>(국 민 연 금 전 환 금)</t>
  </si>
  <si>
    <t>Ⅰ. 출        자        금</t>
  </si>
  <si>
    <t>일 반 출 자 금</t>
  </si>
  <si>
    <t>(미 납 입 출 자 금)</t>
  </si>
  <si>
    <t>유 형 자 산</t>
  </si>
  <si>
    <t>회 전 출 자 금</t>
  </si>
  <si>
    <t>토 지</t>
  </si>
  <si>
    <t>Ⅱ. 자   본   잉   여   금</t>
  </si>
  <si>
    <t>자 본 적 립 금</t>
  </si>
  <si>
    <t>재 평 가 적 립 금</t>
  </si>
  <si>
    <t>자 본 준 비 금</t>
  </si>
  <si>
    <t>기 타 자 본 잉 여 금</t>
  </si>
  <si>
    <t>건 설 중 인 자 산</t>
  </si>
  <si>
    <t>산 업 재 산 권</t>
  </si>
  <si>
    <t>영 업 권</t>
  </si>
  <si>
    <t>개 발 비</t>
  </si>
  <si>
    <t>사용수익기부자산</t>
  </si>
  <si>
    <t>기 타 의 무 형 자 산</t>
  </si>
  <si>
    <t>자 산 총 계</t>
  </si>
  <si>
    <t>구      분</t>
  </si>
  <si>
    <t>구       분</t>
  </si>
  <si>
    <t>금       액</t>
  </si>
  <si>
    <t>1. 영     업     수     익</t>
  </si>
  <si>
    <t>전 산 비 용</t>
  </si>
  <si>
    <t>신용사업영업수익</t>
  </si>
  <si>
    <t>대 손 상 각 비</t>
  </si>
  <si>
    <t>이 자 수 익</t>
  </si>
  <si>
    <t>감 가 상 각 비</t>
  </si>
  <si>
    <t>예 치 금 이 자</t>
  </si>
  <si>
    <t>무 형 자 산 상 각 비</t>
  </si>
  <si>
    <t>판 매 경 비</t>
  </si>
  <si>
    <t>경 비</t>
  </si>
  <si>
    <t>대 출 금 이 자</t>
  </si>
  <si>
    <t>Ⅳ. 영     업     손     익</t>
  </si>
  <si>
    <t>Ⅴ. 교 육 지 원 사 업 수 익</t>
  </si>
  <si>
    <t>Ⅵ. 교 육 지 원 사 업 비 용</t>
  </si>
  <si>
    <t>기 타 이 자 수  익</t>
  </si>
  <si>
    <t>환 원 사 업 비</t>
  </si>
  <si>
    <t>영 농 지 도 비</t>
  </si>
  <si>
    <r>
      <t>(교 육 지 원 사 업 순 비)</t>
    </r>
    <r>
      <rPr>
        <sz val="11"/>
        <color indexed="14"/>
        <rFont val="돋움"/>
        <family val="3"/>
      </rPr>
      <t>(f)</t>
    </r>
  </si>
  <si>
    <t>법인세차감전순손익(i=e-f+g+h)</t>
  </si>
  <si>
    <t>생 활 지 도 비</t>
  </si>
  <si>
    <t>교 육 비</t>
  </si>
  <si>
    <t>보 급 선 전 비</t>
  </si>
  <si>
    <t>조 사 연 구 비</t>
  </si>
  <si>
    <t>복 지 지 원 비</t>
  </si>
  <si>
    <t>만기보유증권감액손실환입</t>
  </si>
  <si>
    <t>이 자 수 익(일반)</t>
  </si>
  <si>
    <t>(구)투자유가증권감액손실환입</t>
  </si>
  <si>
    <t>배 당 금 수 익</t>
  </si>
  <si>
    <t>다</t>
  </si>
  <si>
    <t>대출채권평가 및 처분이익</t>
  </si>
  <si>
    <t>임 대 료</t>
  </si>
  <si>
    <t>비업무용자산처분이익</t>
  </si>
  <si>
    <t>유 형 자 산 처 분 이 익</t>
  </si>
  <si>
    <t>판 매 장 려 금</t>
  </si>
  <si>
    <t>보 조 금 수 익</t>
  </si>
  <si>
    <t>위 약 배 상 금 수 익</t>
  </si>
  <si>
    <t>상 각 채 권 추 심 이 익</t>
  </si>
  <si>
    <t>경제사업영업수익</t>
  </si>
  <si>
    <t>상 품 매 출 액</t>
  </si>
  <si>
    <t>생 장 물 매 출 액</t>
  </si>
  <si>
    <t>제 품 매 출 액</t>
  </si>
  <si>
    <t>수 탁 사 업 수 수 료</t>
  </si>
  <si>
    <t>창 고 매 출 액</t>
  </si>
  <si>
    <t>이 용 매 출 액</t>
  </si>
  <si>
    <t>운 송 매 출 액</t>
  </si>
  <si>
    <t>기 타 매 출 액</t>
  </si>
  <si>
    <t>수 수 료 수 익</t>
  </si>
  <si>
    <t>공 제 사 업 영 업 수 익</t>
  </si>
  <si>
    <t>공 제 수 익</t>
  </si>
  <si>
    <t>Ⅱ. 영    업    비    용</t>
  </si>
  <si>
    <t>신 용 사 업 영 업 비 용</t>
  </si>
  <si>
    <t>이 자 비 용</t>
  </si>
  <si>
    <t>Ⅷ. 영   업   외   비   용</t>
  </si>
  <si>
    <t>예 수 금 이 자</t>
  </si>
  <si>
    <t>차 입 금 이 자</t>
  </si>
  <si>
    <t>기 타 이 자 비 용</t>
  </si>
  <si>
    <t>비업무용자산처분손실</t>
  </si>
  <si>
    <t>유 형 자 산 처 분 손 실</t>
  </si>
  <si>
    <t>기타의대손상각비</t>
  </si>
  <si>
    <t>재고자산감모손실</t>
  </si>
  <si>
    <t>유 입 물 건 관 리 비</t>
  </si>
  <si>
    <t>원 가 차 손</t>
  </si>
  <si>
    <t>지분법적용투자주식처분손실</t>
  </si>
  <si>
    <t>재해손실</t>
  </si>
  <si>
    <t>(2)</t>
  </si>
  <si>
    <t>경 제 사 업 영 업 비 용</t>
  </si>
  <si>
    <t>공동사업배분비용</t>
  </si>
  <si>
    <t>상 품 매 출 원 가</t>
  </si>
  <si>
    <t>기 타 영 업 외 비 용</t>
  </si>
  <si>
    <t>생 장 물 매 출 원 가</t>
  </si>
  <si>
    <t>제 품 매 출 원 가</t>
  </si>
  <si>
    <t>수탁가공원가</t>
  </si>
  <si>
    <t>(3)</t>
  </si>
  <si>
    <t>공 제 사 업 영 업 비 용</t>
  </si>
  <si>
    <t>공 제 비 용</t>
  </si>
  <si>
    <t>(4)</t>
  </si>
  <si>
    <t xml:space="preserve">인 건 비 </t>
  </si>
  <si>
    <t>기본주당계속사업손익</t>
  </si>
  <si>
    <t>일반퇴직급여</t>
  </si>
  <si>
    <t>기본주당순손익</t>
  </si>
  <si>
    <t>특별퇴직급여</t>
  </si>
  <si>
    <t>세 금 과 공 과</t>
  </si>
  <si>
    <t>과          목</t>
  </si>
  <si>
    <t>금             액</t>
  </si>
  <si>
    <t>금            액</t>
  </si>
  <si>
    <t xml:space="preserve">    </t>
  </si>
  <si>
    <t>당기순이익</t>
  </si>
  <si>
    <t xml:space="preserve"> </t>
  </si>
  <si>
    <t>기타영업수익</t>
  </si>
  <si>
    <t>자 립 예 탁 금</t>
  </si>
  <si>
    <t>기 타 예 탁 금</t>
  </si>
  <si>
    <t>사무소명 : 홍천축산업협동조합</t>
  </si>
  <si>
    <t>농업협동조합법 제 71조및 조합정관 제134조에 의하여 서기 2011년 2월16일 제출된 2010년도 사업보고서,</t>
  </si>
  <si>
    <t>서기 2011년  2 월  18 일</t>
  </si>
  <si>
    <t>손   익   계   산   서</t>
  </si>
  <si>
    <t>부              채</t>
  </si>
  <si>
    <t>Ⅰ.</t>
  </si>
  <si>
    <t>(차입금대충)</t>
  </si>
  <si>
    <t>예수금</t>
  </si>
  <si>
    <t>수탁수매예수금</t>
  </si>
  <si>
    <t>자금수수계정</t>
  </si>
  <si>
    <t>잡부채</t>
  </si>
  <si>
    <t>단기매도가능증권</t>
  </si>
  <si>
    <t>농작물보험미지급금</t>
  </si>
  <si>
    <t>비 유 동 부 채</t>
  </si>
  <si>
    <t>(차 입 금 대 충)</t>
  </si>
  <si>
    <t>이용고환원충당금</t>
  </si>
  <si>
    <t>비유동자산</t>
  </si>
  <si>
    <t>자
본</t>
  </si>
  <si>
    <t>계통출자금</t>
  </si>
  <si>
    <t>장기대여금</t>
  </si>
  <si>
    <t>우선출자금</t>
  </si>
  <si>
    <t>장기매도가능증권</t>
  </si>
  <si>
    <t>비업무용자산</t>
  </si>
  <si>
    <t>Ⅲ. 자  본  조  정</t>
  </si>
  <si>
    <t>탈퇴지분선급금</t>
  </si>
  <si>
    <t>(자산재평가손실누계액)</t>
  </si>
  <si>
    <t>우선출자매입</t>
  </si>
  <si>
    <t>Ⅳ. 기타포괄손익누계액</t>
  </si>
  <si>
    <t>매도가능증권평가이익</t>
  </si>
  <si>
    <t>(또는 매도가능증권평가손실)</t>
  </si>
  <si>
    <t>지분법자본변동</t>
  </si>
  <si>
    <t>(또는 부의지분법자본변동)</t>
  </si>
  <si>
    <t>재 평 가 잉 여 금</t>
  </si>
  <si>
    <t>ⅴ. 이   익   잉   여   금</t>
  </si>
  <si>
    <t>가.사  업  준  비  금</t>
  </si>
  <si>
    <t>사 용 수 익 기  부 자 산</t>
  </si>
  <si>
    <t>기타비유동자산</t>
  </si>
  <si>
    <t>자산처분미수금</t>
  </si>
  <si>
    <t>보증금</t>
  </si>
  <si>
    <t>장기미수금</t>
  </si>
  <si>
    <t>자산재평가손실환입</t>
  </si>
  <si>
    <t>자산재평가손실</t>
  </si>
  <si>
    <t>42(       )</t>
  </si>
  <si>
    <t>397(       )</t>
  </si>
  <si>
    <t>5,556(  2  )</t>
  </si>
  <si>
    <t>제 ( 45 )기 2010년 12월 31일 현재</t>
  </si>
  <si>
    <t>제 45 (당)기</t>
  </si>
  <si>
    <t>제 44 (전)기</t>
  </si>
  <si>
    <t>제 ( 44 )기 2009년 12월 31일 현재</t>
  </si>
  <si>
    <t>제 44 (전)기</t>
  </si>
  <si>
    <t xml:space="preserve">                    제(  45  )기 2010년  1월  1일부터</t>
  </si>
  <si>
    <t>제(  44  )기 2009년  1월  1일부터</t>
  </si>
  <si>
    <t xml:space="preserve">   처분확정일 2010년  1 월  22 일           </t>
  </si>
  <si>
    <t>제  45   (당)기</t>
  </si>
  <si>
    <t>제  44   (전)기</t>
  </si>
  <si>
    <r>
      <t>제</t>
    </r>
    <r>
      <rPr>
        <sz val="11"/>
        <rFont val="돋움"/>
        <family val="3"/>
      </rPr>
      <t>44</t>
    </r>
    <r>
      <rPr>
        <sz val="11"/>
        <rFont val="돋움"/>
        <family val="3"/>
      </rPr>
      <t>기  200</t>
    </r>
    <r>
      <rPr>
        <sz val="11"/>
        <rFont val="돋움"/>
        <family val="3"/>
      </rPr>
      <t>9</t>
    </r>
    <r>
      <rPr>
        <sz val="11"/>
        <rFont val="돋움"/>
        <family val="3"/>
      </rPr>
      <t xml:space="preserve">년 12월 31일 현재  </t>
    </r>
  </si>
  <si>
    <r>
      <t>제</t>
    </r>
    <r>
      <rPr>
        <sz val="11"/>
        <rFont val="돋움"/>
        <family val="3"/>
      </rPr>
      <t>45</t>
    </r>
    <r>
      <rPr>
        <sz val="11"/>
        <rFont val="돋움"/>
        <family val="3"/>
      </rPr>
      <t>기  20</t>
    </r>
    <r>
      <rPr>
        <sz val="11"/>
        <rFont val="돋움"/>
        <family val="3"/>
      </rPr>
      <t>10</t>
    </r>
    <r>
      <rPr>
        <sz val="11"/>
        <rFont val="돋움"/>
        <family val="3"/>
      </rPr>
      <t xml:space="preserve">년 12월 31일 현재  </t>
    </r>
  </si>
  <si>
    <t>□ 조합명 : 홍천축산업협동조합</t>
  </si>
  <si>
    <r>
      <t>현재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모든 축산조합원들의</t>
    </r>
    <r>
      <rPr>
        <sz val="11"/>
        <rFont val="돋움"/>
        <family val="3"/>
      </rPr>
      <t xml:space="preserve"> 전사적인 방역 활동에도 불구하고 처음으로 홍천군에도 구제역이 발병하여 건국 이래 최대의 위기를 맞고 있는 상황이며</t>
    </r>
  </si>
  <si>
    <r>
      <t>그</t>
    </r>
    <r>
      <rPr>
        <sz val="11"/>
        <rFont val="돋움"/>
        <family val="3"/>
      </rPr>
      <t xml:space="preserve"> 기세가 수구러들 기미를 보이지 않고 있습니다.</t>
    </r>
  </si>
  <si>
    <r>
      <t>조합원님들의 조합사업</t>
    </r>
    <r>
      <rPr>
        <sz val="11"/>
        <rFont val="돋움"/>
        <family val="3"/>
      </rPr>
      <t xml:space="preserve"> 전이용으로 예수금과 대출금을 각각 1,250억원을 달성하여 조합원님들에게 필요한 자금을 지원하고 있으며 또한 조합원</t>
    </r>
  </si>
  <si>
    <r>
      <t>님들의</t>
    </r>
    <r>
      <rPr>
        <sz val="11"/>
        <rFont val="돋움"/>
        <family val="3"/>
      </rPr>
      <t xml:space="preserve"> 사업 이용실적에 따른 배당을 실시할 수 있는 사업 기틀을 다지고 있습니다.</t>
    </r>
  </si>
  <si>
    <r>
      <t>그 결과 전년도와</t>
    </r>
    <r>
      <rPr>
        <sz val="11"/>
        <rFont val="돋움"/>
        <family val="3"/>
      </rPr>
      <t xml:space="preserve"> 비슷한 6억 여원의 당기순이익과 전년도 이월금을 포함하여 약 8억 여원을 조합원 배당과 함께 적립금으로 적립할 예정입니다.</t>
    </r>
  </si>
  <si>
    <r>
      <t>홍천축협 임직원은 각종 어려운 여건을</t>
    </r>
    <r>
      <rPr>
        <sz val="11"/>
        <rFont val="돋움"/>
        <family val="3"/>
      </rPr>
      <t xml:space="preserve"> 슬기롭게 이겨내어 </t>
    </r>
    <r>
      <rPr>
        <sz val="11"/>
        <rFont val="돋움"/>
        <family val="3"/>
      </rPr>
      <t>조합원들님들과</t>
    </r>
    <r>
      <rPr>
        <sz val="11"/>
        <rFont val="돋움"/>
        <family val="3"/>
      </rPr>
      <t xml:space="preserve"> 함께 성장할 수 있는 조직으로 거듭나기 위해서 항상 열심히 일 할 것을</t>
    </r>
  </si>
  <si>
    <t>다짐합니다.</t>
  </si>
  <si>
    <r>
      <t>무엇보다도 큰</t>
    </r>
    <r>
      <rPr>
        <sz val="11"/>
        <rFont val="돋움"/>
        <family val="3"/>
      </rPr>
      <t xml:space="preserve"> 이슈는 역시 금년도 상/하반기에 걸쳐 발병한 구제역이라고 할 수 있습니다.</t>
    </r>
  </si>
  <si>
    <r>
      <t xml:space="preserve">또한 </t>
    </r>
    <r>
      <rPr>
        <sz val="11"/>
        <rFont val="돋움"/>
        <family val="3"/>
      </rPr>
      <t>처음으로 홍천군에도 구제역이 발병하여 발생농가에 대한 매몰살처분과 함께 인근 지역 소에 대한 예방적 살처분까지 그 피해가 이루 말할 수</t>
    </r>
  </si>
  <si>
    <r>
      <t>또한 살처분</t>
    </r>
    <r>
      <rPr>
        <sz val="11"/>
        <rFont val="돋움"/>
        <family val="3"/>
      </rPr>
      <t xml:space="preserve"> 매몰뿐만 아니라 이동제한 등의 조치에 의해 명절 출하를 목표로 사육하던 많은 한우들이 도축되지 못하고 있어 이 또한 농가들에게 </t>
    </r>
  </si>
  <si>
    <r>
      <t xml:space="preserve">많은 피해를 야기하고 있어 </t>
    </r>
    <r>
      <rPr>
        <sz val="11"/>
        <rFont val="돋움"/>
        <family val="3"/>
      </rPr>
      <t>안타깝기</t>
    </r>
    <r>
      <rPr>
        <sz val="11"/>
        <rFont val="돋움"/>
        <family val="3"/>
      </rPr>
      <t xml:space="preserve"> 그지 없습니다.</t>
    </r>
  </si>
  <si>
    <r>
      <t>조합은 여러가지로</t>
    </r>
    <r>
      <rPr>
        <sz val="11"/>
        <rFont val="돋움"/>
        <family val="3"/>
      </rPr>
      <t xml:space="preserve"> 어려움에 처한 양축조합원들께 조금이나마 희망의 빛을 드리고자 올 한해 3,000만원의 장학금을 지원하였으며 안동지역에서의 </t>
    </r>
  </si>
  <si>
    <r>
      <t>구제역 발생과</t>
    </r>
    <r>
      <rPr>
        <sz val="11"/>
        <rFont val="돋움"/>
        <family val="3"/>
      </rPr>
      <t xml:space="preserve"> 함께 2,500포의 생석회와 방역약품을 긴급 구입하여 공급하고 있으며 가축시장 또한 폐쇄하였습니다. </t>
    </r>
  </si>
  <si>
    <t>각종 지도사업 수행과 별도로 구제역의 조기 종식을 위하여 방역초소 운영과 예방백신 투여에 조합직원의 절반 가량이 매일같이 현장에서 조합원</t>
  </si>
  <si>
    <r>
      <t>님들과 어려움을</t>
    </r>
    <r>
      <rPr>
        <sz val="11"/>
        <rFont val="돋움"/>
        <family val="3"/>
      </rPr>
      <t xml:space="preserve"> 함께 나누고 있습니다.</t>
    </r>
  </si>
  <si>
    <r>
      <t>경기침체와</t>
    </r>
    <r>
      <rPr>
        <sz val="11"/>
        <rFont val="돋움"/>
        <family val="3"/>
      </rPr>
      <t xml:space="preserve"> 더불어 </t>
    </r>
    <r>
      <rPr>
        <sz val="11"/>
        <rFont val="돋움"/>
        <family val="3"/>
      </rPr>
      <t>잦은 금리변동과 지역의</t>
    </r>
    <r>
      <rPr>
        <sz val="11"/>
        <rFont val="돋움"/>
        <family val="3"/>
      </rPr>
      <t xml:space="preserve"> 타금융권 및 1금융권과의 경쟁이 더욱 치열해져만 가는 상황에서 소규모 지역 금융기관으로서 경쟁의</t>
    </r>
  </si>
  <si>
    <t>어려움과 한계에 봉착하는 어려움을 겪은 한 해였던 것 같습니다.</t>
  </si>
  <si>
    <r>
      <t>그러한 경쟁속에서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마진율 축소에 따른 신용사업 수익의 감소는 전체적인 조합손익에</t>
    </r>
    <r>
      <rPr>
        <sz val="11"/>
        <rFont val="돋움"/>
        <family val="3"/>
      </rPr>
      <t xml:space="preserve"> 영향을 주고 있으며 서민 대출사업의 부진 타파를 위해</t>
    </r>
    <r>
      <rPr>
        <sz val="11"/>
        <rFont val="돋움"/>
        <family val="3"/>
      </rPr>
      <t xml:space="preserve"> 특별</t>
    </r>
  </si>
  <si>
    <r>
      <t>대출판매를</t>
    </r>
    <r>
      <rPr>
        <sz val="11"/>
        <rFont val="돋움"/>
        <family val="3"/>
      </rPr>
      <t xml:space="preserve"> 시행하는 등 위기극복을 위한 최선의 노력을 다 하고 있습니다.</t>
    </r>
  </si>
  <si>
    <r>
      <t xml:space="preserve">2010년 </t>
    </r>
    <r>
      <rPr>
        <sz val="11"/>
        <rFont val="돋움"/>
        <family val="3"/>
      </rPr>
      <t xml:space="preserve">홍천축협은 </t>
    </r>
    <r>
      <rPr>
        <sz val="11"/>
        <rFont val="돋움"/>
        <family val="3"/>
      </rPr>
      <t>1,250억원의 예수금과 924억원의 상호금융대출금을 운영하여 예대비율 73.9%를 유지하고 있는데 이는 전년도에 비하여 예대</t>
    </r>
  </si>
  <si>
    <r>
      <t>비율이 약</t>
    </r>
    <r>
      <rPr>
        <sz val="11"/>
        <rFont val="돋움"/>
        <family val="3"/>
      </rPr>
      <t xml:space="preserve"> 10% 감소한 실적이며 향후에도 크게 개선될 기미를 보이지 못하고 있습니다.</t>
    </r>
  </si>
  <si>
    <r>
      <t>양축조합원들께</t>
    </r>
    <r>
      <rPr>
        <sz val="11"/>
        <rFont val="돋움"/>
        <family val="3"/>
      </rPr>
      <t xml:space="preserve"> 많은 부담으로 다가온 높은 사료가격은 이미 몇 해를 지속하고 있으며 대내외적인 환경에 있어 가격 하락의 기미가 없는 것이 안타</t>
    </r>
  </si>
  <si>
    <r>
      <t>까우며</t>
    </r>
    <r>
      <rPr>
        <sz val="11"/>
        <rFont val="돋움"/>
        <family val="3"/>
      </rPr>
      <t xml:space="preserve"> 조합의 힘만으로는 결코 </t>
    </r>
    <r>
      <rPr>
        <sz val="11"/>
        <rFont val="돋움"/>
        <family val="3"/>
      </rPr>
      <t>해결할 수</t>
    </r>
    <r>
      <rPr>
        <sz val="11"/>
        <rFont val="돋움"/>
        <family val="3"/>
      </rPr>
      <t xml:space="preserve"> 없는 문제라 많은 고민을 하는 한 해였습니다.</t>
    </r>
  </si>
  <si>
    <r>
      <t>반면</t>
    </r>
    <r>
      <rPr>
        <sz val="11"/>
        <rFont val="돋움"/>
        <family val="3"/>
      </rPr>
      <t xml:space="preserve"> 홍천축협은 </t>
    </r>
    <r>
      <rPr>
        <sz val="11"/>
        <rFont val="돋움"/>
        <family val="3"/>
      </rPr>
      <t>2</t>
    </r>
    <r>
      <rPr>
        <sz val="11"/>
        <rFont val="돋움"/>
        <family val="3"/>
      </rPr>
      <t>010년도 상반기에 그 동안 조합원님들께서 고대하시던 알콜발효사료공장을 준공하였습니다.</t>
    </r>
  </si>
  <si>
    <r>
      <t>보다 저렴한</t>
    </r>
    <r>
      <rPr>
        <sz val="11"/>
        <rFont val="돋움"/>
        <family val="3"/>
      </rPr>
      <t xml:space="preserve"> 사료공급과 고품질 늘푸름홍천한우를 생산하기 위하여 많은 재정을 투입하여 준공한 만큼 모든 조합원님들의 이용을 당부 드리며</t>
    </r>
  </si>
  <si>
    <r>
      <t>조합은</t>
    </r>
    <r>
      <rPr>
        <sz val="11"/>
        <rFont val="돋움"/>
        <family val="3"/>
      </rPr>
      <t xml:space="preserve"> 조합원님들의 생산원가 절감을 위한 방안을 강구하고 더욱 저렴하게 사료를 생산할 수 있도록 노력하겠습니다.</t>
    </r>
  </si>
  <si>
    <r>
      <t>가격 하락과</t>
    </r>
    <r>
      <rPr>
        <sz val="11"/>
        <rFont val="돋움"/>
        <family val="3"/>
      </rPr>
      <t xml:space="preserve"> 출하지연</t>
    </r>
    <r>
      <rPr>
        <sz val="11"/>
        <rFont val="돋움"/>
        <family val="3"/>
      </rPr>
      <t>에도 불구하고 많은 조합원들게서 계통출하를 이용해 주셔서 판매사업이 계획대로 순조롭게 이루어진 점에 대하여 이용해 주신</t>
    </r>
  </si>
  <si>
    <r>
      <t>구제역이 홍천지역에도</t>
    </r>
    <r>
      <rPr>
        <sz val="11"/>
        <rFont val="돋움"/>
        <family val="3"/>
      </rPr>
      <t xml:space="preserve"> 발병하여 사료공급의 어려움을 겪고 있는 와중에도 크게 동요하지 않으시고 기다려 주신 조합원님들께 감사의 말씀을 드리</t>
    </r>
  </si>
  <si>
    <r>
      <t>면서 더 많은</t>
    </r>
    <r>
      <rPr>
        <sz val="11"/>
        <rFont val="돋움"/>
        <family val="3"/>
      </rPr>
      <t xml:space="preserve"> 조합이용을 다시 한 번 당부 드립니다.</t>
    </r>
  </si>
  <si>
    <r>
      <t>하지만 도출물량</t>
    </r>
    <r>
      <rPr>
        <sz val="11"/>
        <rFont val="돋움"/>
        <family val="3"/>
      </rPr>
      <t xml:space="preserve"> 및 운송의 한계로 조합원님들께서 원하시는 출하시기를 맞추어 드리지 못한 점이 있음을 조합에서도 잘 알고 있으며, 모든 조합원</t>
    </r>
  </si>
  <si>
    <r>
      <t>들께서 양대</t>
    </r>
    <r>
      <rPr>
        <sz val="11"/>
        <rFont val="돋움"/>
        <family val="3"/>
      </rPr>
      <t xml:space="preserve"> 명절을 출하목표로 하고 계시기 때문에 피치 못하게 발생되는 문제점으로 넓은 이해를 당부 드립니다.</t>
    </r>
  </si>
  <si>
    <r>
      <t xml:space="preserve">앞으로도 마트사업은 </t>
    </r>
    <r>
      <rPr>
        <sz val="11"/>
        <rFont val="돋움"/>
        <family val="3"/>
      </rPr>
      <t>"늘푸름"홍천한우의 저변확대를 통한 조합원의 소득증대를 위하여 최선을 다 할 뿐만 아니라 대형 업체와의 거래를 확대하여</t>
    </r>
  </si>
  <si>
    <t>제 ( 45 )기 2010년 12월 31일 현재</t>
  </si>
  <si>
    <t>제 44  (전)기</t>
  </si>
  <si>
    <t>제 ( 45 )기 2010년 12월 31일 현재</t>
  </si>
  <si>
    <t>제 44 (전)기</t>
  </si>
  <si>
    <r>
      <t>사람이 자산이라는</t>
    </r>
    <r>
      <rPr>
        <sz val="11"/>
        <rFont val="돋움"/>
        <family val="3"/>
      </rPr>
      <t xml:space="preserve"> 신념으로 </t>
    </r>
    <r>
      <rPr>
        <sz val="11"/>
        <rFont val="돋움"/>
        <family val="3"/>
      </rPr>
      <t>서비스 확대와 고객관리 책임제 등을 도입하여 신용사업 활성화에 역점을 두고 추진하겠습니다.</t>
    </r>
  </si>
  <si>
    <t>모든 조합원님들께 진심으로 감사 드립니다.</t>
  </si>
  <si>
    <r>
      <t>홍천축협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축산물 판매장은</t>
    </r>
    <r>
      <rPr>
        <sz val="11"/>
        <rFont val="돋움"/>
        <family val="3"/>
      </rPr>
      <t xml:space="preserve"> 늘푸름홍천한우 판매</t>
    </r>
    <r>
      <rPr>
        <sz val="11"/>
        <rFont val="돋움"/>
        <family val="3"/>
      </rPr>
      <t>의 중심지로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자리매김할 수 있도록 언제나 조합원과</t>
    </r>
    <r>
      <rPr>
        <sz val="11"/>
        <rFont val="돋움"/>
        <family val="3"/>
      </rPr>
      <t xml:space="preserve"> 함께 열심히 </t>
    </r>
    <r>
      <rPr>
        <sz val="11"/>
        <rFont val="돋움"/>
        <family val="3"/>
      </rPr>
      <t>최선을 다 할 것을</t>
    </r>
    <r>
      <rPr>
        <sz val="11"/>
        <rFont val="돋움"/>
        <family val="3"/>
      </rPr>
      <t xml:space="preserve"> 다짐합니다.</t>
    </r>
  </si>
  <si>
    <r>
      <t xml:space="preserve">2010년 </t>
    </r>
    <r>
      <rPr>
        <sz val="11"/>
        <rFont val="돋움"/>
        <family val="3"/>
      </rPr>
      <t>마트사업은 이마트</t>
    </r>
    <r>
      <rPr>
        <sz val="11"/>
        <rFont val="돋움"/>
        <family val="3"/>
      </rPr>
      <t xml:space="preserve"> 납품 등 135억원의 매출을 달성하였으며, 지속적으로 거래처 확대를 위하여 노력하고 있습니다.</t>
    </r>
  </si>
  <si>
    <t>7. 감  사  의  견  서</t>
  </si>
  <si>
    <t>감  사</t>
  </si>
  <si>
    <t>(인)</t>
  </si>
  <si>
    <t xml:space="preserve"> 자          산</t>
  </si>
  <si>
    <t>(현재가치할인차금)</t>
  </si>
  <si>
    <t xml:space="preserve">부  채  및  자  본 </t>
  </si>
  <si>
    <t>계  정  과  목</t>
  </si>
  <si>
    <t>Ⅰ.</t>
  </si>
  <si>
    <t>현 금 및 예 치 금</t>
  </si>
  <si>
    <t>요 구 불 예 금</t>
  </si>
  <si>
    <t>외 국 통 화</t>
  </si>
  <si>
    <t>가</t>
  </si>
  <si>
    <t>보 통 예 탁 금</t>
  </si>
  <si>
    <t>나</t>
  </si>
  <si>
    <t>별 단 예 탁 금</t>
  </si>
  <si>
    <t>상 환 준 비 예 치 금</t>
  </si>
  <si>
    <t>정 기 예 치 금</t>
  </si>
  <si>
    <t>적 립 식 예 치 금</t>
  </si>
  <si>
    <t>자 유 저 축 예 탁 금</t>
  </si>
  <si>
    <t>중앙회타회계예치금</t>
  </si>
  <si>
    <t>기 업 자 유 예 탁 금</t>
  </si>
  <si>
    <t>일 시 예 치 금</t>
  </si>
  <si>
    <t>정 기 예 탁 금</t>
  </si>
  <si>
    <t>정 기 적 금</t>
  </si>
  <si>
    <t>장 학 적 금</t>
  </si>
  <si>
    <t>Ⅱ.</t>
  </si>
  <si>
    <t>자 유 적 립 적 금</t>
  </si>
  <si>
    <t>농어가목돈마련저축</t>
  </si>
  <si>
    <t>자 유 정 기 예 탁 금</t>
  </si>
  <si>
    <t>차 입 금</t>
  </si>
  <si>
    <t>상호금융자금차입금</t>
  </si>
  <si>
    <t>(현재가치할인차금)</t>
  </si>
  <si>
    <t>Ⅲ.</t>
  </si>
  <si>
    <t>기 타 부 채</t>
  </si>
  <si>
    <t>Ⅳ.</t>
  </si>
  <si>
    <t>만기보유증권</t>
  </si>
  <si>
    <t>기타충당금</t>
  </si>
  <si>
    <t>잡 부 채</t>
  </si>
  <si>
    <t>비신용사업자금차월</t>
  </si>
  <si>
    <t>비 신 용 사 업 계 정</t>
  </si>
  <si>
    <t>부 채 합 계</t>
  </si>
  <si>
    <t>지분법적용투자주식</t>
  </si>
  <si>
    <t>Ⅵ.</t>
  </si>
  <si>
    <t>대 출 채 권</t>
  </si>
  <si>
    <t>가 입 금</t>
  </si>
  <si>
    <t>일 반 대 출 금</t>
  </si>
  <si>
    <t>자 립 예 탁 금 대 출 금</t>
  </si>
  <si>
    <t>종 합 통 장 대 출 금</t>
  </si>
  <si>
    <t>적 금 관 계 대 출 금</t>
  </si>
  <si>
    <t>상호금융단기농사대출금</t>
  </si>
  <si>
    <t>상호금융중기대출금</t>
  </si>
  <si>
    <t>상호금융특별장기대출금</t>
  </si>
  <si>
    <t>저리대체자금대출금</t>
  </si>
  <si>
    <t>농업자금우대대출금</t>
  </si>
  <si>
    <t>상호금융지역발전대출금</t>
  </si>
  <si>
    <t>할 인 어 음</t>
  </si>
  <si>
    <t>(또는 결손금)</t>
  </si>
  <si>
    <t>단 기 농 사 대 출 금</t>
  </si>
  <si>
    <t>법정적립금</t>
  </si>
  <si>
    <t>금융농업중기대출금</t>
  </si>
  <si>
    <t>임의적립금</t>
  </si>
  <si>
    <t>재 정 농 사 대 출 금</t>
  </si>
  <si>
    <t>재정농업중기대출금</t>
  </si>
  <si>
    <t>나. 사업활성화적립금</t>
  </si>
  <si>
    <t>농 업 개 발 대 출 금</t>
  </si>
  <si>
    <t>다. 유통손실보전적립금</t>
  </si>
  <si>
    <t>국민투자기금대출금</t>
  </si>
  <si>
    <t>전기이월이익잉여금</t>
  </si>
  <si>
    <t>축산발전기금대출금</t>
  </si>
  <si>
    <t>(또는 전기이월결손금)</t>
  </si>
  <si>
    <t>농 촌 주 택 대 출 금</t>
  </si>
  <si>
    <t>미처분이익잉여금</t>
  </si>
  <si>
    <t>원화표시차관대출금</t>
  </si>
  <si>
    <t>(당기순이익)</t>
  </si>
  <si>
    <t>세 은 차 관 대 출 금</t>
  </si>
  <si>
    <t>(또는 당기순손실)</t>
  </si>
  <si>
    <t>농가특별자금대출금</t>
  </si>
  <si>
    <t>농지구입자금대출금</t>
  </si>
  <si>
    <t>농어촌구조개선자금대출금</t>
  </si>
  <si>
    <t>금융축산경영자금대출금</t>
  </si>
  <si>
    <t>자 본 합 계</t>
  </si>
  <si>
    <t>재정축산경영자금대출금</t>
  </si>
  <si>
    <t>기타재정시설자금대출금</t>
  </si>
  <si>
    <t>기타재정운전자금대출금</t>
  </si>
  <si>
    <t>Ⅶ.</t>
  </si>
  <si>
    <t xml:space="preserve">유 형 자 산 </t>
  </si>
  <si>
    <t>(유형자산감액손실누계액)</t>
  </si>
  <si>
    <t>건 물</t>
  </si>
  <si>
    <t>(감 가 상 각 누 계 액)</t>
  </si>
  <si>
    <t>(보 조 금)</t>
  </si>
  <si>
    <t>임 차 점 포 시 설 물</t>
  </si>
  <si>
    <t>(감가상각누계액)</t>
  </si>
  <si>
    <t>업 무 용 동 산</t>
  </si>
  <si>
    <t>무 형 자 산</t>
  </si>
  <si>
    <t>(무형자산감액손실)</t>
  </si>
  <si>
    <t>임차권리금</t>
  </si>
  <si>
    <t>비 업 무 용 자 산</t>
  </si>
  <si>
    <t>Ⅷ.</t>
  </si>
  <si>
    <t>기 타 자 산</t>
  </si>
  <si>
    <t>(대손충당금)</t>
  </si>
  <si>
    <t>보 증 금</t>
  </si>
  <si>
    <t>자 산 처 분 미 수 금</t>
  </si>
  <si>
    <t>부가가치세선급금</t>
  </si>
  <si>
    <t>기타의비유동자산</t>
  </si>
  <si>
    <t>잡 자 산</t>
  </si>
  <si>
    <t>비신용사업자금대월</t>
  </si>
  <si>
    <t>영 업 수 익</t>
  </si>
  <si>
    <t>판 매 비 와 관 리 비</t>
  </si>
  <si>
    <t>(1)</t>
  </si>
  <si>
    <t>전산비용</t>
  </si>
  <si>
    <t>감가상각비</t>
  </si>
  <si>
    <t>무형자산상각비</t>
  </si>
  <si>
    <t>기 타 이 자 수 익</t>
  </si>
  <si>
    <t>공통관리비분담비용</t>
  </si>
  <si>
    <t>인건비성분담비용</t>
  </si>
  <si>
    <t>단기매매증권평가이익</t>
  </si>
  <si>
    <t>물건비성분담비용</t>
  </si>
  <si>
    <t>단기매매증권처분이익</t>
  </si>
  <si>
    <t>매도가능증권처분이익</t>
  </si>
  <si>
    <t>영 업 외 수 익</t>
  </si>
  <si>
    <t>만기보유증권처분이익</t>
  </si>
  <si>
    <t>유형자산처분이익</t>
  </si>
  <si>
    <t>(구)투자유가증권처분이익</t>
  </si>
  <si>
    <t>매도가능증권감액손실환입</t>
  </si>
  <si>
    <t>만기보유증권감액손실환입</t>
  </si>
  <si>
    <t>지 분 법 이 익</t>
  </si>
  <si>
    <t>(구)투자유가증권감액손실환입</t>
  </si>
  <si>
    <t>보조금수익</t>
  </si>
  <si>
    <t>퇴직금운용자산이익</t>
  </si>
  <si>
    <t>상각채권추심익</t>
  </si>
  <si>
    <t>전기오류수정이익</t>
  </si>
  <si>
    <t>내부수익</t>
  </si>
  <si>
    <t>(5)</t>
  </si>
  <si>
    <t>지분법적용투자주식처분이익</t>
  </si>
  <si>
    <t>지분법적용투자주식감액손실환입</t>
  </si>
  <si>
    <t>전자금융수수료</t>
  </si>
  <si>
    <t>자산수증이익</t>
  </si>
  <si>
    <t>채무면제이익</t>
  </si>
  <si>
    <t>보험차익</t>
  </si>
  <si>
    <t>기타영업외수익</t>
  </si>
  <si>
    <t>영 업 외 비 용</t>
  </si>
  <si>
    <t>지 분 법 손 실</t>
  </si>
  <si>
    <t>영 업 비 용</t>
  </si>
  <si>
    <t>기 타 의 대 손 상 각 비</t>
  </si>
  <si>
    <t>퇴직금운용자산손실</t>
  </si>
  <si>
    <t>전기오류수정손실</t>
  </si>
  <si>
    <t>기부금</t>
  </si>
  <si>
    <t>일반사업자금이자비용</t>
  </si>
  <si>
    <t xml:space="preserve">자산감액손실 </t>
  </si>
  <si>
    <t>내부비용</t>
  </si>
  <si>
    <t>단기매매증권평가손실</t>
  </si>
  <si>
    <t>단기매매증권처분손실</t>
  </si>
  <si>
    <t>매도가능증권처분손실</t>
  </si>
  <si>
    <t>만기보유증권처분손실</t>
  </si>
  <si>
    <t>기타영업외비용</t>
  </si>
  <si>
    <t xml:space="preserve">매도가능증권감액손실 </t>
  </si>
  <si>
    <t xml:space="preserve">만기보유증권감액손실 </t>
  </si>
  <si>
    <t>Ⅸ.</t>
  </si>
  <si>
    <t>Ⅹ.</t>
  </si>
  <si>
    <t>계속사업손익법인세비용</t>
  </si>
  <si>
    <r>
      <t>(기 타 손 익)</t>
    </r>
    <r>
      <rPr>
        <sz val="11"/>
        <rFont val="돋움"/>
        <family val="3"/>
      </rPr>
      <t>(h)</t>
    </r>
  </si>
  <si>
    <r>
      <t>(법 인 세 비 용)</t>
    </r>
    <r>
      <rPr>
        <sz val="11"/>
        <rFont val="돋움"/>
        <family val="3"/>
      </rPr>
      <t>(j)</t>
    </r>
  </si>
  <si>
    <t>당 기 순 손 익(k=i-j)</t>
  </si>
  <si>
    <t>(통      합)</t>
  </si>
  <si>
    <r>
      <t>(단위</t>
    </r>
    <r>
      <rPr>
        <sz val="11"/>
        <rFont val="돋움"/>
        <family val="3"/>
      </rPr>
      <t>:천원)</t>
    </r>
  </si>
  <si>
    <t>(현재가치할인차금)</t>
  </si>
  <si>
    <t>(재고자산평가손실누계액)</t>
  </si>
  <si>
    <t>외환거래손실</t>
  </si>
  <si>
    <t>비신용사업회계계속사업손익</t>
  </si>
  <si>
    <t>지급수수료</t>
  </si>
  <si>
    <t>신용카드수탁취급비용</t>
  </si>
  <si>
    <t>(6)</t>
  </si>
  <si>
    <t>기타영업비용</t>
  </si>
  <si>
    <t>(법인세효과:        원)</t>
  </si>
  <si>
    <t>기금출연금</t>
  </si>
  <si>
    <t>ⅩⅣ .</t>
  </si>
  <si>
    <t>당기순손익</t>
  </si>
  <si>
    <t>신탁예치금처분손실</t>
  </si>
  <si>
    <t>신탁예치금평가손실</t>
  </si>
  <si>
    <t>ⅩⅤ .</t>
  </si>
  <si>
    <t>주당 손익</t>
  </si>
  <si>
    <t>기타충당금전입액</t>
  </si>
  <si>
    <t>기본주당 계속사업손익</t>
  </si>
  <si>
    <t>기타잡비용</t>
  </si>
  <si>
    <t>기본주당 순손익</t>
  </si>
  <si>
    <t>손   익   계   산   서</t>
  </si>
  <si>
    <t>(신용회계)</t>
  </si>
  <si>
    <t>(단위:천원)</t>
  </si>
  <si>
    <t>(7)</t>
  </si>
  <si>
    <t>(1)</t>
  </si>
  <si>
    <t>일반퇴직급여</t>
  </si>
  <si>
    <t>단기매매증권이자</t>
  </si>
  <si>
    <t>특별퇴직급여</t>
  </si>
  <si>
    <t>(구)투자유가증권이자</t>
  </si>
  <si>
    <t>대출금이자</t>
  </si>
  <si>
    <t>매도가능증권이자</t>
  </si>
  <si>
    <t>만기보유증권이자</t>
  </si>
  <si>
    <t>일반사업자금이자수익</t>
  </si>
  <si>
    <t>(2)</t>
  </si>
  <si>
    <t>유가증권평가 및 처분이익</t>
  </si>
  <si>
    <t>단기매매증권평가이익</t>
  </si>
  <si>
    <t>단기매매증권처분이익</t>
  </si>
  <si>
    <t>Ⅳ.</t>
  </si>
  <si>
    <t>영업손익</t>
  </si>
  <si>
    <t>매도가능증권처분이익</t>
  </si>
  <si>
    <t>Ⅴ.</t>
  </si>
  <si>
    <t>대출채권평가 및 처분이익</t>
  </si>
  <si>
    <t>퇴직금운용자산이익</t>
  </si>
  <si>
    <t>대손충당금환입액</t>
  </si>
  <si>
    <t>상각채권추심익</t>
  </si>
  <si>
    <t>대출채권매각이익</t>
  </si>
  <si>
    <t>전기오류수정이익</t>
  </si>
  <si>
    <t>(4)</t>
  </si>
  <si>
    <t>외환거래이익</t>
  </si>
  <si>
    <t>내부수익</t>
  </si>
  <si>
    <t>외화환산이익</t>
  </si>
  <si>
    <t>자산감액손실환입액</t>
  </si>
  <si>
    <t>외환차익</t>
  </si>
  <si>
    <t>상각채권매각이익</t>
  </si>
  <si>
    <t>(5)</t>
  </si>
  <si>
    <t>수수료수익</t>
  </si>
  <si>
    <t>수입수수료</t>
  </si>
  <si>
    <t>기타공통관리비배분수익</t>
  </si>
  <si>
    <t>신용카드수탁취급수수료</t>
  </si>
  <si>
    <t>기타수입수수료</t>
  </si>
  <si>
    <t>배당금수익</t>
  </si>
  <si>
    <t>(7)</t>
  </si>
  <si>
    <t>신탁예치금처분이익</t>
  </si>
  <si>
    <t>신탁예치금평가이익</t>
  </si>
  <si>
    <t>Ⅵ.</t>
  </si>
  <si>
    <t>기타충당금환입</t>
  </si>
  <si>
    <t>기타잡수익</t>
  </si>
  <si>
    <t>유가증권평가 및 처분손실</t>
  </si>
  <si>
    <t xml:space="preserve">지분법적용투자주식감액손실 </t>
  </si>
  <si>
    <r>
      <t>(구</t>
    </r>
    <r>
      <rPr>
        <sz val="11"/>
        <rFont val="돋움"/>
        <family val="3"/>
      </rPr>
      <t>)투자유가증권처분손실</t>
    </r>
  </si>
  <si>
    <t>재평가평가손실</t>
  </si>
  <si>
    <t>공통관리비분담비용</t>
  </si>
  <si>
    <t xml:space="preserve">(구)투자유가증권감액손실 </t>
  </si>
  <si>
    <t>기타분담비용</t>
  </si>
  <si>
    <t>대출채권평가 및 처분손실</t>
  </si>
  <si>
    <t>교육지원사업전출</t>
  </si>
  <si>
    <t>대손상각비</t>
  </si>
  <si>
    <t>신용사업회계법인세비용차감전계속사업손익</t>
  </si>
  <si>
    <t>대출채권매각손실</t>
  </si>
  <si>
    <t>재  무  상  태  표</t>
  </si>
  <si>
    <t>(1)</t>
  </si>
  <si>
    <t>단기매매증권</t>
  </si>
  <si>
    <t>공제미지급금</t>
  </si>
  <si>
    <t>(퇴 직 금 운 용 자 산)</t>
  </si>
  <si>
    <t>공제미수금</t>
  </si>
  <si>
    <t>부채와 자본총계</t>
  </si>
  <si>
    <t>불일치금액</t>
  </si>
  <si>
    <t>신용회계비신용사업계정
(플러스금액일경우)</t>
  </si>
  <si>
    <t>(신용)수익합계</t>
  </si>
  <si>
    <t>(일반)수익합계</t>
  </si>
  <si>
    <t>(신용)비용합계</t>
  </si>
  <si>
    <t>(일반)비용합계</t>
  </si>
  <si>
    <t>대변</t>
  </si>
  <si>
    <t>차변</t>
  </si>
  <si>
    <t>대손충당금환입</t>
  </si>
  <si>
    <t>공동사업배분수익</t>
  </si>
  <si>
    <t xml:space="preserve">    -  회전출자금 납입</t>
  </si>
  <si>
    <t xml:space="preserve">    -  가입금 납입</t>
  </si>
  <si>
    <t xml:space="preserve">    -  우선출자 납입</t>
  </si>
  <si>
    <t>자본잉여금변동</t>
  </si>
  <si>
    <t xml:space="preserve"> 자본잉여금변동(증가)</t>
  </si>
  <si>
    <t>출자금의 감소
(감자)</t>
  </si>
  <si>
    <t xml:space="preserve"> 감자</t>
  </si>
  <si>
    <t xml:space="preserve">    -  (탈퇴지분선급금)</t>
  </si>
  <si>
    <t xml:space="preserve">    -  (우선출자매입)</t>
  </si>
  <si>
    <t xml:space="preserve">    -  (탈퇴지분정산)</t>
  </si>
  <si>
    <t>당기실적</t>
  </si>
  <si>
    <t xml:space="preserve"> 당기순손익</t>
  </si>
  <si>
    <t xml:space="preserve"> 재평가잉여금</t>
  </si>
  <si>
    <t>기타포괄손익누계의변동</t>
  </si>
  <si>
    <t xml:space="preserve"> 매도가능증권평가손익</t>
  </si>
  <si>
    <r>
      <t xml:space="preserve"> 지분법자본변동(또는</t>
    </r>
    <r>
      <rPr>
        <sz val="10"/>
        <color indexed="10"/>
        <rFont val="돋움"/>
        <family val="3"/>
      </rPr>
      <t xml:space="preserve"> 부의지분법자본변동</t>
    </r>
    <r>
      <rPr>
        <sz val="10"/>
        <rFont val="돋움"/>
        <family val="3"/>
      </rPr>
      <t>)</t>
    </r>
  </si>
  <si>
    <t>해외사업환산손익</t>
  </si>
  <si>
    <t xml:space="preserve"> 해외사업환산손익</t>
  </si>
  <si>
    <t>기말금액</t>
  </si>
  <si>
    <t xml:space="preserve"> 2009.12.31</t>
  </si>
  <si>
    <t xml:space="preserve"> 2010. 1. 1(보고금액)</t>
  </si>
  <si>
    <r>
      <t xml:space="preserve"> 전기오류수정</t>
    </r>
    <r>
      <rPr>
        <sz val="10"/>
        <color indexed="10"/>
        <rFont val="돋움"/>
        <family val="3"/>
      </rPr>
      <t>손</t>
    </r>
    <r>
      <rPr>
        <sz val="10"/>
        <rFont val="돋움"/>
        <family val="3"/>
      </rPr>
      <t>익</t>
    </r>
  </si>
  <si>
    <t xml:space="preserve"> (연차배당)</t>
  </si>
  <si>
    <t xml:space="preserve"> (결손금처리-자본잉여금)</t>
  </si>
  <si>
    <t xml:space="preserve"> (결손금처리-출자금) </t>
  </si>
  <si>
    <r>
      <t xml:space="preserve"> 매도가능증권평가</t>
    </r>
    <r>
      <rPr>
        <sz val="10"/>
        <color indexed="10"/>
        <rFont val="돋움"/>
        <family val="3"/>
      </rPr>
      <t>손</t>
    </r>
    <r>
      <rPr>
        <sz val="10"/>
        <rFont val="돋움"/>
        <family val="3"/>
      </rPr>
      <t>익</t>
    </r>
  </si>
  <si>
    <t xml:space="preserve"> 2010.12.31</t>
  </si>
  <si>
    <t>재  무  상  태  표</t>
  </si>
  <si>
    <t>(신용회계)</t>
  </si>
  <si>
    <t>(단위:천원)</t>
  </si>
  <si>
    <t>부                       채</t>
  </si>
  <si>
    <t>마</t>
  </si>
  <si>
    <t>외화예치금</t>
  </si>
  <si>
    <t>바</t>
  </si>
  <si>
    <t>사</t>
  </si>
  <si>
    <t>단기매매증권</t>
  </si>
  <si>
    <t>아</t>
  </si>
  <si>
    <t>단기매매국채</t>
  </si>
  <si>
    <t>자</t>
  </si>
  <si>
    <t>단기매매공사채</t>
  </si>
  <si>
    <t>차</t>
  </si>
  <si>
    <t>단기매매지방채</t>
  </si>
  <si>
    <t>단기매매금융채</t>
  </si>
  <si>
    <t>단기매매회사채</t>
  </si>
  <si>
    <t>단기매매채권형수익형증권</t>
  </si>
  <si>
    <t>단기매매혼합형수익증권</t>
  </si>
  <si>
    <t>단기매매기업어음</t>
  </si>
  <si>
    <t>외화차입금</t>
  </si>
  <si>
    <t>기타단기매매증권</t>
  </si>
  <si>
    <t>매도가능증권</t>
  </si>
  <si>
    <t>매도가능국채</t>
  </si>
  <si>
    <t>매도가능공사채</t>
  </si>
  <si>
    <t>매도가능지방채</t>
  </si>
  <si>
    <t>매도가능금융채</t>
  </si>
  <si>
    <t>매도가능회사채</t>
  </si>
  <si>
    <t>매도가능채권형수익증권</t>
  </si>
  <si>
    <t>매도가능혼합형수익증권</t>
  </si>
  <si>
    <t>매도가능주식</t>
  </si>
  <si>
    <t>매도가능농금채</t>
  </si>
  <si>
    <t>매도가능기업어음</t>
  </si>
  <si>
    <t>기타매도가능증권</t>
  </si>
  <si>
    <t>만기보유증권</t>
  </si>
  <si>
    <t>만기보유국채</t>
  </si>
  <si>
    <t>만기보유공사채</t>
  </si>
  <si>
    <t>만기보유지방채</t>
  </si>
  <si>
    <t>(퇴 직 금  운 용 자 산)</t>
  </si>
  <si>
    <t>만기보유금융채</t>
  </si>
  <si>
    <t>만기보유회사채</t>
  </si>
  <si>
    <t>신용기프트카드충전액</t>
  </si>
  <si>
    <t>만기보유채권형수익증권</t>
  </si>
  <si>
    <t>기타충당금</t>
  </si>
  <si>
    <t>만기보유혼합형수익증권</t>
  </si>
  <si>
    <t>미지급외국환채무</t>
  </si>
  <si>
    <t>기타만기보유증권</t>
  </si>
  <si>
    <t>만기보유농금채</t>
  </si>
  <si>
    <t>타행간현수채무</t>
  </si>
  <si>
    <t>상호금융예금자보호기금채권</t>
  </si>
  <si>
    <t>첨가매입국공채</t>
  </si>
  <si>
    <t>만기보유기업어음</t>
  </si>
  <si>
    <t>지분법적용투자주식</t>
  </si>
  <si>
    <t>가</t>
  </si>
  <si>
    <t>나</t>
  </si>
  <si>
    <t>자</t>
  </si>
  <si>
    <t>우선출자금</t>
  </si>
  <si>
    <t>다</t>
  </si>
  <si>
    <t>라</t>
  </si>
  <si>
    <t>마</t>
  </si>
  <si>
    <t>농어가목돈마련저축대출금</t>
  </si>
  <si>
    <t>가</t>
  </si>
  <si>
    <t>바</t>
  </si>
  <si>
    <t>나</t>
  </si>
  <si>
    <t>사</t>
  </si>
  <si>
    <t>아</t>
  </si>
  <si>
    <t>Ⅲ. 자    본    조    정</t>
  </si>
  <si>
    <t>탈퇴지분선급금</t>
  </si>
  <si>
    <t>차</t>
  </si>
  <si>
    <t>우선출자매입</t>
  </si>
  <si>
    <t>카</t>
  </si>
  <si>
    <t>상 호 급 부 금</t>
  </si>
  <si>
    <t>Ⅳ. 기타포괄손익누계액</t>
  </si>
  <si>
    <t>타</t>
  </si>
  <si>
    <t>매도가능증권평가이익</t>
  </si>
  <si>
    <t>파</t>
  </si>
  <si>
    <t>(또는 매도가능증권평가손실)</t>
  </si>
  <si>
    <t>하</t>
  </si>
  <si>
    <t>사모사채</t>
  </si>
  <si>
    <t>지분법자본변동</t>
  </si>
  <si>
    <t>(또는 부의지분법자본변동)</t>
  </si>
  <si>
    <t>재 평 가 잉 여 금</t>
  </si>
  <si>
    <t>본</t>
  </si>
  <si>
    <t>Ⅴ. 이  익  잉  여  금</t>
  </si>
  <si>
    <t>(또는 결손금)</t>
  </si>
  <si>
    <t>법정적립금</t>
  </si>
  <si>
    <t>라</t>
  </si>
  <si>
    <t>임의적립금</t>
  </si>
  <si>
    <t>마</t>
  </si>
  <si>
    <t>가. 사  업  준  비  금</t>
  </si>
  <si>
    <t>바</t>
  </si>
  <si>
    <t>다. 유통손실보전적립금</t>
  </si>
  <si>
    <t>아</t>
  </si>
  <si>
    <t>전기이월이익잉여금</t>
  </si>
  <si>
    <t>자</t>
  </si>
  <si>
    <t>(또는 전기이월결손금)</t>
  </si>
  <si>
    <t>차</t>
  </si>
  <si>
    <t>미처분이익잉여금</t>
  </si>
  <si>
    <t>카</t>
  </si>
  <si>
    <t>(당기순이익)</t>
  </si>
  <si>
    <t>타</t>
  </si>
  <si>
    <t>(또는 당기순손실)</t>
  </si>
  <si>
    <t>파</t>
  </si>
  <si>
    <t>하</t>
  </si>
  <si>
    <t>거</t>
  </si>
  <si>
    <t>자 본 합 계</t>
  </si>
  <si>
    <t>너</t>
  </si>
  <si>
    <t>더</t>
  </si>
  <si>
    <t>매입외환</t>
  </si>
  <si>
    <t>비유동 자 산</t>
  </si>
  <si>
    <t>업무용토지</t>
  </si>
  <si>
    <t>(보 조 금)</t>
  </si>
  <si>
    <t>(유형자산감액손실누계액)</t>
  </si>
  <si>
    <t>(자산재평가손실누계액)</t>
  </si>
  <si>
    <t>나</t>
  </si>
  <si>
    <t>(보     조     금)</t>
  </si>
  <si>
    <t>다</t>
  </si>
  <si>
    <t>라</t>
  </si>
  <si>
    <t>마</t>
  </si>
  <si>
    <t xml:space="preserve"> </t>
  </si>
  <si>
    <t>(보 조 금)</t>
  </si>
  <si>
    <t>다</t>
  </si>
  <si>
    <t xml:space="preserve">  라</t>
  </si>
  <si>
    <t>마</t>
  </si>
  <si>
    <t>대 리 예 수 예 치 금</t>
  </si>
  <si>
    <t>신용카드수탁취급계정</t>
  </si>
  <si>
    <t>(대손충당금)</t>
  </si>
  <si>
    <t>기타의비유동자산</t>
  </si>
  <si>
    <t>타행간현송채권</t>
  </si>
  <si>
    <t>Ⅸ</t>
  </si>
  <si>
    <t>Ⅹ</t>
  </si>
  <si>
    <t>부채와자본총계</t>
  </si>
  <si>
    <t xml:space="preserve"> </t>
  </si>
  <si>
    <t>차액</t>
  </si>
  <si>
    <t>일반회계신용사업계정
(플러스금액일경우)</t>
  </si>
  <si>
    <t>이 익 잉 여 금 처 분 계 산 서</t>
  </si>
  <si>
    <t xml:space="preserve"> (단위：천원)</t>
  </si>
  <si>
    <t>Ⅰ. 미 처 분 이 익 잉 여 금</t>
  </si>
  <si>
    <t>전기이월미처분이익잉여금</t>
  </si>
  <si>
    <t>(또는     전기이월결손금)</t>
  </si>
  <si>
    <t>회 계 변 경 의 누 적 효 과</t>
  </si>
  <si>
    <r>
      <t xml:space="preserve">전기오류수정이익 </t>
    </r>
    <r>
      <rPr>
        <vertAlign val="superscript"/>
        <sz val="10"/>
        <rFont val="돋움"/>
        <family val="3"/>
      </rPr>
      <t>주)</t>
    </r>
  </si>
  <si>
    <r>
      <t xml:space="preserve">전기오류수정손실 </t>
    </r>
    <r>
      <rPr>
        <vertAlign val="superscript"/>
        <sz val="10"/>
        <rFont val="돋움"/>
        <family val="3"/>
      </rPr>
      <t>주)</t>
    </r>
  </si>
  <si>
    <t>당기순이익</t>
  </si>
  <si>
    <t xml:space="preserve"> </t>
  </si>
  <si>
    <t>(또는    당기순손실)</t>
  </si>
  <si>
    <t>Ⅱ. 임의적립금 등의 이입액</t>
  </si>
  <si>
    <t>유통손실보전적립금</t>
  </si>
  <si>
    <t>합           계</t>
  </si>
  <si>
    <t>Ⅲ. 이 익 잉 여 금 처 분 액</t>
  </si>
  <si>
    <t>법 정 적 립 금</t>
  </si>
  <si>
    <t xml:space="preserve">임 의 적 립 금 </t>
  </si>
  <si>
    <t>가.  사      업      준      비      금</t>
  </si>
  <si>
    <t>나.  유  통  손  실  보  전  적  립  금</t>
  </si>
  <si>
    <t>다.  사  업  활  성  화  적  립  금</t>
  </si>
  <si>
    <t>배 당 금</t>
  </si>
  <si>
    <t>가.  출      자      배      당      금</t>
  </si>
  <si>
    <t xml:space="preserve"> - 조 합 원   출 자 배 당 금</t>
  </si>
  <si>
    <t xml:space="preserve"> - 우 선 출 자    배 당 금</t>
  </si>
  <si>
    <t xml:space="preserve">                  주당 배당금(률)             </t>
  </si>
  <si>
    <t xml:space="preserve"> - 보통출자 : 당기  ×××원(%)</t>
  </si>
  <si>
    <t xml:space="preserve">                   전기  ×××원(%)</t>
  </si>
  <si>
    <t xml:space="preserve"> - 우선출자 : 당기  ×××원(%)</t>
  </si>
  <si>
    <t>나.  이    용    고    배    당     금</t>
  </si>
  <si>
    <t>Ⅳ. 차기이월미처분이익잉여금</t>
  </si>
  <si>
    <t>법 에 의 한 이 월 금</t>
  </si>
  <si>
    <t>미 처 분 이 월 금</t>
  </si>
  <si>
    <t>※ 보통출자 : 조합원이 출자한 출자금을 의미,   우선출자 : 조합원외의 우선출자자가 출자한 출자금을 기재</t>
  </si>
  <si>
    <r>
      <t xml:space="preserve">※ 전기오류수정이익·손실 : </t>
    </r>
    <r>
      <rPr>
        <b/>
        <u val="single"/>
        <sz val="10"/>
        <color indexed="10"/>
        <rFont val="돋움"/>
        <family val="3"/>
      </rPr>
      <t>재무제표의 신뢰성을 심각하게 손상할 수 있는 매우 중대한 오류인 경우에만 해당</t>
    </r>
    <r>
      <rPr>
        <b/>
        <sz val="10"/>
        <color indexed="10"/>
        <rFont val="돋움"/>
        <family val="3"/>
      </rPr>
      <t>되며, 
   영업외수익에 해당되는 전기오류수정이익, 영업외비용에 해당되는 전기오류수정손실과 다름</t>
    </r>
  </si>
  <si>
    <t xml:space="preserve">     -  준 조 합 원  이 용 고 배 당 금</t>
  </si>
  <si>
    <t xml:space="preserve">     -  조 합 원  이 용 고 배 당 금</t>
  </si>
  <si>
    <t>ⅩI</t>
  </si>
  <si>
    <t>신용사업회계계속사업손익</t>
  </si>
  <si>
    <t>외화환산손실</t>
  </si>
  <si>
    <t>ⅩⅡ</t>
  </si>
  <si>
    <t>외환차손</t>
  </si>
  <si>
    <t>수수료비용</t>
  </si>
  <si>
    <t>ⅩⅢ .</t>
  </si>
  <si>
    <t>중단사업손익</t>
  </si>
  <si>
    <t>(일반회계)</t>
  </si>
  <si>
    <t>유 동 자 산</t>
  </si>
  <si>
    <t>유 동 부 채</t>
  </si>
  <si>
    <t>당 좌 자 산</t>
  </si>
  <si>
    <t>예 치 금</t>
  </si>
  <si>
    <t>추 곡 수 매 선 수 금</t>
  </si>
  <si>
    <t>추 곡 수 매 선 금</t>
  </si>
  <si>
    <t>위 촉 사 업 예 수 금</t>
  </si>
  <si>
    <t>공 제 사 업 채 무</t>
  </si>
  <si>
    <t>공 제 차 입 금</t>
  </si>
  <si>
    <t xml:space="preserve">공 제 예 수 금 </t>
  </si>
  <si>
    <t>기 타 의 당 좌 자 산</t>
  </si>
  <si>
    <t>공 제 료</t>
  </si>
  <si>
    <t>공 제 자 금</t>
  </si>
  <si>
    <t>농작물보험사업부채</t>
  </si>
  <si>
    <t>농작물보험예수금</t>
  </si>
  <si>
    <t>장 기 차 입 금</t>
  </si>
  <si>
    <t>상 품</t>
  </si>
  <si>
    <t>제 품</t>
  </si>
  <si>
    <t>공 동 사 업 기 금</t>
  </si>
  <si>
    <t>헬 퍼 사 업 기 금</t>
  </si>
  <si>
    <t>재 공 품</t>
  </si>
  <si>
    <t>송아지생산안정자금</t>
  </si>
  <si>
    <t>가 공 재 료</t>
  </si>
  <si>
    <t>젖소검정사업기금</t>
  </si>
  <si>
    <t>유통손실보전자금</t>
  </si>
  <si>
    <t>저 장 품</t>
  </si>
  <si>
    <t>재고자산사고미결산</t>
  </si>
  <si>
    <t>기 타 재 고 자 산</t>
  </si>
  <si>
    <t>인수고정자산미지급금</t>
  </si>
  <si>
    <t>공 제 사 업 자 산</t>
  </si>
  <si>
    <t>신용사업자금차월</t>
  </si>
  <si>
    <t>농작물보험사업자산</t>
  </si>
  <si>
    <t>신 용 사 업 계 정</t>
  </si>
  <si>
    <t>농작물보험미수금</t>
  </si>
  <si>
    <t>공 동 사 업 투 자 금</t>
  </si>
  <si>
    <t>신 용 사 업 자 금 대 월</t>
  </si>
  <si>
    <t>매 출 액</t>
  </si>
  <si>
    <t>원가차익</t>
  </si>
  <si>
    <t>일반사업채권매각이익</t>
  </si>
  <si>
    <t>일반사업상각채권매각이익</t>
  </si>
  <si>
    <t>자산감액손실환입</t>
  </si>
  <si>
    <t>신용사업자금이자수익</t>
  </si>
  <si>
    <t>농 작 물 보 험 수 익</t>
  </si>
  <si>
    <t>매 출 원 가</t>
  </si>
  <si>
    <t>농 작 물 보 험 비 용</t>
  </si>
  <si>
    <t>매 출 총 손 익</t>
  </si>
  <si>
    <t>인 건 비</t>
  </si>
  <si>
    <t>외 환 차 손</t>
  </si>
  <si>
    <t>외 화 환 산 손 실</t>
  </si>
  <si>
    <t>(구)투자유가증권감액손실</t>
  </si>
  <si>
    <t>(구)투자유가증권처분손실</t>
  </si>
  <si>
    <t>카 드 사 업 비 용</t>
  </si>
  <si>
    <t>공 통 관 리 비 배 분 수 익</t>
  </si>
  <si>
    <t>공통관리비배분수익</t>
  </si>
  <si>
    <t>재 고 자 산 감 모 손 실</t>
  </si>
  <si>
    <t>영 업 손 익</t>
  </si>
  <si>
    <t>교 육 지 원 사 업 수 익</t>
  </si>
  <si>
    <t>교 육 지 원 사 업 비 용</t>
  </si>
  <si>
    <t>일반사업채권매각손실</t>
  </si>
  <si>
    <t>신용사업자금이자비용</t>
  </si>
  <si>
    <t>지분법적용투자주식감액손실</t>
  </si>
  <si>
    <t>기타공통관리비분담비용</t>
  </si>
  <si>
    <t>외 환 차 익</t>
  </si>
  <si>
    <t>외 환 환 산 이 익</t>
  </si>
  <si>
    <t>ⅩⅠ</t>
  </si>
  <si>
    <t>교육지원사업전입</t>
  </si>
  <si>
    <t>일반사업회계법인세차감전계속사업손익</t>
  </si>
  <si>
    <t>ⅩⅣ .</t>
  </si>
  <si>
    <t>일반사업회계계속사업손익</t>
  </si>
  <si>
    <t>ⅩⅤ .</t>
  </si>
  <si>
    <t>비업무용자산처분이익</t>
  </si>
  <si>
    <t>ⅩⅥ .</t>
  </si>
  <si>
    <t>유형자산처분이익</t>
  </si>
  <si>
    <r>
      <t>(법인세효과:</t>
    </r>
    <r>
      <rPr>
        <sz val="11"/>
        <rFont val="돋움"/>
        <family val="3"/>
      </rPr>
      <t xml:space="preserve">               원)</t>
    </r>
  </si>
  <si>
    <t>ⅩⅦ .</t>
  </si>
  <si>
    <t>판매장려금</t>
  </si>
  <si>
    <t>카드사업수익</t>
  </si>
  <si>
    <t>ⅩⅧ .</t>
  </si>
  <si>
    <t>주당손익</t>
  </si>
  <si>
    <t>위약배상금수익</t>
  </si>
  <si>
    <t>홍천축산업협동조합</t>
  </si>
  <si>
    <t>이      건      록</t>
  </si>
  <si>
    <t>박      용      호</t>
  </si>
  <si>
    <t>(축산자재)</t>
  </si>
  <si>
    <r>
      <t xml:space="preserve">조합원 여러분 </t>
    </r>
    <r>
      <rPr>
        <sz val="11"/>
        <rFont val="돋움"/>
        <family val="3"/>
      </rPr>
      <t>!</t>
    </r>
  </si>
  <si>
    <t>홍천축협 임직원은 지난 한 해 각종 어려운 여건에서도 조합원들의 입장에서 조합원 최대 수익을 목표로 열심히 일 하였습니다.</t>
  </si>
  <si>
    <t>1. 지도관리사업</t>
  </si>
  <si>
    <t>2. 신용사업</t>
  </si>
  <si>
    <t>3. 구매사업</t>
  </si>
  <si>
    <t>4. 판매사업</t>
  </si>
  <si>
    <t>5. 마트사업</t>
  </si>
  <si>
    <r>
      <t>조합 사업을 이용하여 주신 축산 조합원님들과 지역 주민들이</t>
    </r>
    <r>
      <rPr>
        <sz val="11"/>
        <rFont val="돋움"/>
        <family val="3"/>
      </rPr>
      <t xml:space="preserve"> 있었기에 가능한 일이 아니었나 생각하며 감사의 인사를 드립니다.</t>
    </r>
  </si>
  <si>
    <r>
      <t>"늘푸름</t>
    </r>
    <r>
      <rPr>
        <sz val="11"/>
        <rFont val="돋움"/>
        <family val="3"/>
      </rPr>
      <t>"을 전국 최고의 브랜드로 육성하고 조합원이 생산한 축산물 판매를 확대하는데 주력하겠습니다.</t>
    </r>
  </si>
  <si>
    <r>
      <t xml:space="preserve"> </t>
    </r>
    <r>
      <rPr>
        <sz val="11"/>
        <rFont val="돋움"/>
        <family val="3"/>
      </rPr>
      <t>2010년도 한 해는 열악한 국내 축산환경과 각종 해외 악재에 의하여 축산업의 근간이 흔들리는 위기의 한 해가 아니었나 합니다.</t>
    </r>
  </si>
  <si>
    <r>
      <t>뿐만 아니라</t>
    </r>
    <r>
      <rPr>
        <sz val="11"/>
        <rFont val="돋움"/>
        <family val="3"/>
      </rPr>
      <t xml:space="preserve"> 금년은 상/하반기에 걸쳐 구제역 발병으로 가축시장 폐쇄 및 가축이동 금지로 인하여 축산농가들에게 많은 피해를 안겼습니다.</t>
    </r>
  </si>
  <si>
    <r>
      <t>이에 홍천축협은</t>
    </r>
    <r>
      <rPr>
        <sz val="11"/>
        <rFont val="돋움"/>
        <family val="3"/>
      </rPr>
      <t xml:space="preserve"> 홍천군 및 유관기관과 합동으로 방역초소 운영과 각종 소독약품 농가공급 및 방역활동에 사활을 걸고 있습니다.</t>
    </r>
  </si>
  <si>
    <r>
      <t>오랜</t>
    </r>
    <r>
      <rPr>
        <sz val="11"/>
        <rFont val="돋움"/>
        <family val="3"/>
      </rPr>
      <t xml:space="preserve"> 기</t>
    </r>
    <r>
      <rPr>
        <sz val="11"/>
        <rFont val="돋움"/>
        <family val="3"/>
      </rPr>
      <t>간 조합원들의</t>
    </r>
    <r>
      <rPr>
        <sz val="11"/>
        <rFont val="돋움"/>
        <family val="3"/>
      </rPr>
      <t xml:space="preserve"> 부담을 가중시키는 높은 사료가격과 </t>
    </r>
    <r>
      <rPr>
        <sz val="11"/>
        <rFont val="돋움"/>
        <family val="3"/>
      </rPr>
      <t>각종 질병</t>
    </r>
    <r>
      <rPr>
        <sz val="11"/>
        <rFont val="돋움"/>
        <family val="3"/>
      </rPr>
      <t xml:space="preserve"> 발생은 홍천군의 열악한 축산을 더욱 힘들게 하고 있습니다.</t>
    </r>
  </si>
  <si>
    <r>
      <t>높은</t>
    </r>
    <r>
      <rPr>
        <sz val="11"/>
        <rFont val="돋움"/>
        <family val="3"/>
      </rPr>
      <t xml:space="preserve"> 유가와 국제곡물가 상승에 따른 사료가격 고공행진 또한 그야말로 축산조합원에게는 이중 삼중고를 겪는 한 해였다고 생각합니다.</t>
    </r>
  </si>
  <si>
    <r>
      <t>없이 커져만</t>
    </r>
    <r>
      <rPr>
        <sz val="11"/>
        <rFont val="돋움"/>
        <family val="3"/>
      </rPr>
      <t xml:space="preserve"> 가고 있습니다.</t>
    </r>
  </si>
  <si>
    <r>
      <t>이에 축산의</t>
    </r>
    <r>
      <rPr>
        <sz val="11"/>
        <rFont val="돋움"/>
        <family val="3"/>
      </rPr>
      <t xml:space="preserve"> 기반을 상실하게 된 많은 조합원들께서 많은 시름에 잠겨있습니다.</t>
    </r>
  </si>
  <si>
    <t>대차대조표, 손액계산서및 이익잉여금 처분 계산서(안)은 각 사항에 대하여 감사한 결과 그 내용이 정확함을</t>
  </si>
  <si>
    <t>인정함.</t>
  </si>
  <si>
    <r>
      <t>또한 구제역</t>
    </r>
    <r>
      <rPr>
        <sz val="11"/>
        <rFont val="돋움"/>
        <family val="3"/>
      </rPr>
      <t xml:space="preserve"> 조기종식을 첫째 목표로 앞으로도 방역활동을 최우선 업무로 진행하고자 합니다.</t>
    </r>
  </si>
  <si>
    <t xml:space="preserve">   1. 사  업  보  고  서</t>
  </si>
  <si>
    <t>가. 사 업 개 황</t>
  </si>
  <si>
    <t>나.사업계획대 실적</t>
  </si>
  <si>
    <t>(단위:천원,%)</t>
  </si>
  <si>
    <t>사  업  별</t>
  </si>
  <si>
    <t>달 성 률
(C／B)</t>
  </si>
  <si>
    <t>성 장 률
(C／A)</t>
  </si>
  <si>
    <t>비            고</t>
  </si>
  <si>
    <t>신
용</t>
  </si>
  <si>
    <t xml:space="preserve">예 수 금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</si>
</sst>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* #,##0;* \-#,##0;* &quot;-&quot;;@"/>
    <numFmt numFmtId="180" formatCode="#,##0_ ;[Red]\-#,##0\ "/>
    <numFmt numFmtId="181" formatCode="#,##0_);[Red]\(#,##0\)"/>
    <numFmt numFmtId="182" formatCode="0_);\(0\)"/>
    <numFmt numFmtId="183" formatCode="#,##0_);\(#,##0\)"/>
  </numFmts>
  <fonts count="83">
    <font>
      <sz val="11"/>
      <name val="돋움"/>
      <family val="3"/>
    </font>
    <font>
      <sz val="8"/>
      <name val="돋움"/>
      <family val="3"/>
    </font>
    <font>
      <b/>
      <u val="single"/>
      <sz val="28"/>
      <name val="견고딕"/>
      <family val="1"/>
    </font>
    <font>
      <b/>
      <u val="single"/>
      <sz val="24"/>
      <name val="견고딕"/>
      <family val="1"/>
    </font>
    <font>
      <b/>
      <sz val="36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b/>
      <sz val="16"/>
      <name val="견고딕"/>
      <family val="1"/>
    </font>
    <font>
      <b/>
      <sz val="22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2"/>
      <name val="돋움체"/>
      <family val="3"/>
    </font>
    <font>
      <b/>
      <sz val="10"/>
      <name val="돋움"/>
      <family val="3"/>
    </font>
    <font>
      <b/>
      <sz val="10"/>
      <color indexed="12"/>
      <name val="돋움"/>
      <family val="3"/>
    </font>
    <font>
      <sz val="10"/>
      <color indexed="10"/>
      <name val="돋움"/>
      <family val="3"/>
    </font>
    <font>
      <sz val="8"/>
      <color indexed="10"/>
      <name val="돋움"/>
      <family val="3"/>
    </font>
    <font>
      <sz val="9"/>
      <color indexed="10"/>
      <name val="돋움"/>
      <family val="3"/>
    </font>
    <font>
      <sz val="9"/>
      <name val="돋움"/>
      <family val="3"/>
    </font>
    <font>
      <sz val="9"/>
      <color indexed="12"/>
      <name val="돋움"/>
      <family val="3"/>
    </font>
    <font>
      <sz val="22"/>
      <name val="돋움"/>
      <family val="3"/>
    </font>
    <font>
      <b/>
      <sz val="9"/>
      <name val="돋움"/>
      <family val="3"/>
    </font>
    <font>
      <sz val="7"/>
      <name val="돋움"/>
      <family val="3"/>
    </font>
    <font>
      <b/>
      <sz val="8"/>
      <name val="돋움"/>
      <family val="3"/>
    </font>
    <font>
      <vertAlign val="superscript"/>
      <sz val="10"/>
      <name val="돋움"/>
      <family val="3"/>
    </font>
    <font>
      <b/>
      <u val="single"/>
      <sz val="10"/>
      <color indexed="10"/>
      <name val="돋움"/>
      <family val="3"/>
    </font>
    <font>
      <b/>
      <sz val="22"/>
      <name val="견고딕"/>
      <family val="1"/>
    </font>
    <font>
      <b/>
      <sz val="11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b/>
      <sz val="12"/>
      <color indexed="12"/>
      <name val="돋움"/>
      <family val="3"/>
    </font>
    <font>
      <b/>
      <sz val="10"/>
      <color indexed="60"/>
      <name val="돋움"/>
      <family val="3"/>
    </font>
    <font>
      <b/>
      <sz val="9"/>
      <color indexed="60"/>
      <name val="돋움"/>
      <family val="3"/>
    </font>
    <font>
      <b/>
      <sz val="10"/>
      <color indexed="16"/>
      <name val="돋움"/>
      <family val="3"/>
    </font>
    <font>
      <b/>
      <sz val="6"/>
      <name val="돋움"/>
      <family val="3"/>
    </font>
    <font>
      <sz val="6"/>
      <color indexed="10"/>
      <name val="돋움"/>
      <family val="3"/>
    </font>
    <font>
      <sz val="6"/>
      <name val="돋움"/>
      <family val="3"/>
    </font>
    <font>
      <sz val="10"/>
      <color indexed="60"/>
      <name val="돋움"/>
      <family val="3"/>
    </font>
    <font>
      <b/>
      <sz val="7"/>
      <name val="돋움"/>
      <family val="3"/>
    </font>
    <font>
      <sz val="10"/>
      <color indexed="9"/>
      <name val="돋움"/>
      <family val="3"/>
    </font>
    <font>
      <sz val="10"/>
      <color indexed="14"/>
      <name val="돋움"/>
      <family val="3"/>
    </font>
    <font>
      <sz val="11"/>
      <color indexed="14"/>
      <name val="돋움"/>
      <family val="3"/>
    </font>
    <font>
      <b/>
      <sz val="10"/>
      <color indexed="14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5"/>
      <name val="견고딕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719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0" fillId="0" borderId="0" xfId="62" applyAlignment="1">
      <alignment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0" fillId="0" borderId="0" xfId="62" applyAlignment="1">
      <alignment vertical="center"/>
      <protection/>
    </xf>
    <xf numFmtId="0" fontId="11" fillId="0" borderId="0" xfId="62" applyFont="1">
      <alignment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distributed" vertical="center"/>
    </xf>
    <xf numFmtId="176" fontId="13" fillId="0" borderId="11" xfId="48" applyNumberFormat="1" applyFont="1" applyBorder="1" applyAlignment="1">
      <alignment vertical="center"/>
    </xf>
    <xf numFmtId="177" fontId="15" fillId="34" borderId="13" xfId="43" applyNumberFormat="1" applyFont="1" applyFill="1" applyBorder="1" applyAlignment="1" applyProtection="1">
      <alignment vertical="center"/>
      <protection/>
    </xf>
    <xf numFmtId="177" fontId="15" fillId="34" borderId="14" xfId="43" applyNumberFormat="1" applyFont="1" applyFill="1" applyBorder="1" applyAlignment="1" applyProtection="1">
      <alignment vertical="center"/>
      <protection/>
    </xf>
    <xf numFmtId="176" fontId="13" fillId="34" borderId="11" xfId="0" applyNumberFormat="1" applyFont="1" applyFill="1" applyBorder="1" applyAlignment="1">
      <alignment vertical="center"/>
    </xf>
    <xf numFmtId="38" fontId="13" fillId="0" borderId="11" xfId="48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7" fontId="15" fillId="34" borderId="11" xfId="43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41" fontId="16" fillId="36" borderId="11" xfId="48" applyFont="1" applyFill="1" applyBorder="1" applyAlignment="1">
      <alignment vertical="center"/>
    </xf>
    <xf numFmtId="3" fontId="16" fillId="33" borderId="18" xfId="0" applyNumberFormat="1" applyFont="1" applyFill="1" applyBorder="1" applyAlignment="1">
      <alignment horizontal="right" vertical="center"/>
    </xf>
    <xf numFmtId="41" fontId="16" fillId="36" borderId="11" xfId="48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distributed" vertical="center"/>
    </xf>
    <xf numFmtId="41" fontId="13" fillId="37" borderId="21" xfId="48" applyFont="1" applyFill="1" applyBorder="1" applyAlignment="1">
      <alignment vertical="center"/>
    </xf>
    <xf numFmtId="41" fontId="13" fillId="0" borderId="21" xfId="48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center" vertical="center"/>
    </xf>
    <xf numFmtId="41" fontId="13" fillId="0" borderId="21" xfId="48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distributed" vertical="center"/>
    </xf>
    <xf numFmtId="41" fontId="13" fillId="37" borderId="25" xfId="48" applyFont="1" applyFill="1" applyBorder="1" applyAlignment="1">
      <alignment vertical="center"/>
    </xf>
    <xf numFmtId="41" fontId="13" fillId="0" borderId="25" xfId="48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41" fontId="13" fillId="0" borderId="25" xfId="48" applyFont="1" applyFill="1" applyBorder="1" applyAlignment="1">
      <alignment horizontal="right" vertical="center"/>
    </xf>
    <xf numFmtId="0" fontId="18" fillId="33" borderId="24" xfId="0" applyFont="1" applyFill="1" applyBorder="1" applyAlignment="1">
      <alignment horizontal="distributed" vertical="center"/>
    </xf>
    <xf numFmtId="0" fontId="13" fillId="33" borderId="23" xfId="0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distributed" vertical="center"/>
    </xf>
    <xf numFmtId="41" fontId="13" fillId="0" borderId="29" xfId="48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41" fontId="13" fillId="37" borderId="21" xfId="48" applyFont="1" applyFill="1" applyBorder="1" applyAlignment="1">
      <alignment horizontal="right" vertical="center"/>
    </xf>
    <xf numFmtId="0" fontId="13" fillId="33" borderId="30" xfId="0" applyFont="1" applyFill="1" applyBorder="1" applyAlignment="1">
      <alignment horizontal="center" vertical="center"/>
    </xf>
    <xf numFmtId="41" fontId="13" fillId="37" borderId="29" xfId="48" applyFont="1" applyFill="1" applyBorder="1" applyAlignment="1">
      <alignment vertical="center"/>
    </xf>
    <xf numFmtId="41" fontId="13" fillId="0" borderId="29" xfId="48" applyFont="1" applyFill="1" applyBorder="1" applyAlignment="1">
      <alignment vertical="center"/>
    </xf>
    <xf numFmtId="41" fontId="13" fillId="37" borderId="25" xfId="48" applyFont="1" applyFill="1" applyBorder="1" applyAlignment="1">
      <alignment horizontal="right" vertical="center"/>
    </xf>
    <xf numFmtId="41" fontId="13" fillId="37" borderId="29" xfId="48" applyFont="1" applyFill="1" applyBorder="1" applyAlignment="1">
      <alignment horizontal="right" vertical="center"/>
    </xf>
    <xf numFmtId="0" fontId="18" fillId="33" borderId="28" xfId="0" applyFont="1" applyFill="1" applyBorder="1" applyAlignment="1">
      <alignment horizontal="distributed" vertical="center"/>
    </xf>
    <xf numFmtId="0" fontId="13" fillId="33" borderId="31" xfId="0" applyFont="1" applyFill="1" applyBorder="1" applyAlignment="1">
      <alignment horizontal="center" vertical="center"/>
    </xf>
    <xf numFmtId="41" fontId="13" fillId="37" borderId="15" xfId="48" applyFont="1" applyFill="1" applyBorder="1" applyAlignment="1">
      <alignment vertical="center"/>
    </xf>
    <xf numFmtId="41" fontId="13" fillId="0" borderId="15" xfId="48" applyFont="1" applyFill="1" applyBorder="1" applyAlignment="1">
      <alignment vertical="center"/>
    </xf>
    <xf numFmtId="0" fontId="13" fillId="33" borderId="32" xfId="0" applyFont="1" applyFill="1" applyBorder="1" applyAlignment="1">
      <alignment horizontal="distributed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distributed" vertical="center"/>
    </xf>
    <xf numFmtId="0" fontId="16" fillId="33" borderId="12" xfId="0" applyFont="1" applyFill="1" applyBorder="1" applyAlignment="1" quotePrefix="1">
      <alignment vertical="center"/>
    </xf>
    <xf numFmtId="41" fontId="16" fillId="34" borderId="11" xfId="48" applyFont="1" applyFill="1" applyBorder="1" applyAlignment="1">
      <alignment vertical="center"/>
    </xf>
    <xf numFmtId="3" fontId="16" fillId="33" borderId="16" xfId="0" applyNumberFormat="1" applyFont="1" applyFill="1" applyBorder="1" applyAlignment="1">
      <alignment horizontal="right" vertical="center"/>
    </xf>
    <xf numFmtId="41" fontId="16" fillId="35" borderId="11" xfId="48" applyFont="1" applyFill="1" applyBorder="1" applyAlignment="1">
      <alignment horizontal="right" vertical="center"/>
    </xf>
    <xf numFmtId="0" fontId="16" fillId="33" borderId="12" xfId="0" applyFont="1" applyFill="1" applyBorder="1" applyAlignment="1" quotePrefix="1">
      <alignment horizontal="center" vertical="center"/>
    </xf>
    <xf numFmtId="0" fontId="13" fillId="33" borderId="26" xfId="0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right" vertical="center"/>
    </xf>
    <xf numFmtId="0" fontId="19" fillId="33" borderId="24" xfId="0" applyFont="1" applyFill="1" applyBorder="1" applyAlignment="1">
      <alignment horizontal="distributed" vertical="center"/>
    </xf>
    <xf numFmtId="0" fontId="20" fillId="33" borderId="28" xfId="0" applyFont="1" applyFill="1" applyBorder="1" applyAlignment="1">
      <alignment horizontal="distributed" vertical="center"/>
    </xf>
    <xf numFmtId="0" fontId="16" fillId="33" borderId="30" xfId="0" applyFont="1" applyFill="1" applyBorder="1" applyAlignment="1" quotePrefix="1">
      <alignment horizontal="center" vertical="center"/>
    </xf>
    <xf numFmtId="0" fontId="18" fillId="33" borderId="20" xfId="0" applyFont="1" applyFill="1" applyBorder="1" applyAlignment="1">
      <alignment horizontal="distributed" vertical="center"/>
    </xf>
    <xf numFmtId="0" fontId="16" fillId="33" borderId="23" xfId="0" applyFont="1" applyFill="1" applyBorder="1" applyAlignment="1">
      <alignment horizontal="right" vertical="center"/>
    </xf>
    <xf numFmtId="41" fontId="16" fillId="0" borderId="24" xfId="48" applyFont="1" applyFill="1" applyBorder="1" applyAlignment="1">
      <alignment horizontal="right" vertical="center"/>
    </xf>
    <xf numFmtId="41" fontId="16" fillId="0" borderId="33" xfId="48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horizontal="right" vertical="center"/>
    </xf>
    <xf numFmtId="0" fontId="21" fillId="33" borderId="24" xfId="0" applyFont="1" applyFill="1" applyBorder="1" applyAlignment="1">
      <alignment horizontal="distributed" vertical="center"/>
    </xf>
    <xf numFmtId="0" fontId="20" fillId="33" borderId="24" xfId="0" applyFont="1" applyFill="1" applyBorder="1" applyAlignment="1">
      <alignment horizontal="distributed" vertical="center"/>
    </xf>
    <xf numFmtId="0" fontId="13" fillId="33" borderId="23" xfId="0" applyFont="1" applyFill="1" applyBorder="1" applyAlignment="1">
      <alignment horizontal="right" vertical="center"/>
    </xf>
    <xf numFmtId="0" fontId="22" fillId="33" borderId="24" xfId="0" applyFont="1" applyFill="1" applyBorder="1" applyAlignment="1">
      <alignment horizontal="distributed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34" xfId="0" applyFont="1" applyFill="1" applyBorder="1" applyAlignment="1">
      <alignment horizontal="right" vertical="center"/>
    </xf>
    <xf numFmtId="0" fontId="13" fillId="33" borderId="35" xfId="0" applyFont="1" applyFill="1" applyBorder="1" applyAlignment="1">
      <alignment horizontal="distributed" vertical="center"/>
    </xf>
    <xf numFmtId="41" fontId="13" fillId="37" borderId="36" xfId="48" applyFont="1" applyFill="1" applyBorder="1" applyAlignment="1">
      <alignment vertical="center"/>
    </xf>
    <xf numFmtId="41" fontId="13" fillId="0" borderId="36" xfId="48" applyFont="1" applyFill="1" applyBorder="1" applyAlignment="1">
      <alignment vertical="center"/>
    </xf>
    <xf numFmtId="41" fontId="16" fillId="35" borderId="11" xfId="48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35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distributed" vertical="center"/>
    </xf>
    <xf numFmtId="0" fontId="24" fillId="33" borderId="17" xfId="0" applyFont="1" applyFill="1" applyBorder="1" applyAlignment="1">
      <alignment horizontal="distributed" vertical="center"/>
    </xf>
    <xf numFmtId="41" fontId="24" fillId="36" borderId="11" xfId="48" applyFont="1" applyFill="1" applyBorder="1" applyAlignment="1">
      <alignment vertical="center"/>
    </xf>
    <xf numFmtId="0" fontId="21" fillId="33" borderId="37" xfId="0" applyFont="1" applyFill="1" applyBorder="1" applyAlignment="1">
      <alignment horizontal="right" vertical="center"/>
    </xf>
    <xf numFmtId="0" fontId="21" fillId="33" borderId="38" xfId="0" applyFont="1" applyFill="1" applyBorder="1" applyAlignment="1">
      <alignment horizontal="distributed" vertical="center"/>
    </xf>
    <xf numFmtId="41" fontId="21" fillId="0" borderId="39" xfId="48" applyFont="1" applyFill="1" applyBorder="1" applyAlignment="1">
      <alignment horizontal="center" vertical="center"/>
    </xf>
    <xf numFmtId="0" fontId="24" fillId="33" borderId="12" xfId="0" applyFont="1" applyFill="1" applyBorder="1" applyAlignment="1" quotePrefix="1">
      <alignment horizontal="left" vertical="center"/>
    </xf>
    <xf numFmtId="0" fontId="21" fillId="33" borderId="23" xfId="0" applyFont="1" applyFill="1" applyBorder="1" applyAlignment="1">
      <alignment horizontal="right" vertical="center"/>
    </xf>
    <xf numFmtId="41" fontId="21" fillId="0" borderId="25" xfId="48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distributed" vertical="center"/>
    </xf>
    <xf numFmtId="41" fontId="21" fillId="34" borderId="11" xfId="48" applyFont="1" applyFill="1" applyBorder="1" applyAlignment="1">
      <alignment vertical="center"/>
    </xf>
    <xf numFmtId="41" fontId="21" fillId="0" borderId="39" xfId="48" applyFont="1" applyFill="1" applyBorder="1" applyAlignment="1">
      <alignment vertical="center"/>
    </xf>
    <xf numFmtId="0" fontId="21" fillId="33" borderId="34" xfId="0" applyFont="1" applyFill="1" applyBorder="1" applyAlignment="1">
      <alignment horizontal="right" vertical="center"/>
    </xf>
    <xf numFmtId="0" fontId="21" fillId="33" borderId="35" xfId="0" applyFont="1" applyFill="1" applyBorder="1" applyAlignment="1">
      <alignment horizontal="distributed" vertical="center"/>
    </xf>
    <xf numFmtId="41" fontId="21" fillId="0" borderId="36" xfId="48" applyFont="1" applyFill="1" applyBorder="1" applyAlignment="1">
      <alignment vertical="center"/>
    </xf>
    <xf numFmtId="41" fontId="24" fillId="36" borderId="11" xfId="48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distributed" vertical="center"/>
    </xf>
    <xf numFmtId="41" fontId="21" fillId="0" borderId="25" xfId="48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distributed" vertical="center"/>
    </xf>
    <xf numFmtId="41" fontId="21" fillId="0" borderId="11" xfId="48" applyFont="1" applyFill="1" applyBorder="1" applyAlignment="1">
      <alignment vertical="center"/>
    </xf>
    <xf numFmtId="0" fontId="25" fillId="33" borderId="24" xfId="0" applyFont="1" applyFill="1" applyBorder="1" applyAlignment="1">
      <alignment horizontal="distributed" vertical="center"/>
    </xf>
    <xf numFmtId="0" fontId="24" fillId="33" borderId="12" xfId="0" applyFont="1" applyFill="1" applyBorder="1" applyAlignment="1" quotePrefix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21" fillId="33" borderId="12" xfId="0" applyFont="1" applyFill="1" applyBorder="1" applyAlignment="1">
      <alignment horizontal="right" vertical="center"/>
    </xf>
    <xf numFmtId="41" fontId="21" fillId="36" borderId="11" xfId="48" applyFont="1" applyFill="1" applyBorder="1" applyAlignment="1">
      <alignment vertical="center"/>
    </xf>
    <xf numFmtId="41" fontId="24" fillId="34" borderId="11" xfId="48" applyFont="1" applyFill="1" applyBorder="1" applyAlignment="1">
      <alignment vertical="center"/>
    </xf>
    <xf numFmtId="41" fontId="1" fillId="0" borderId="25" xfId="48" applyFont="1" applyFill="1" applyBorder="1" applyAlignment="1">
      <alignment vertical="center"/>
    </xf>
    <xf numFmtId="0" fontId="13" fillId="33" borderId="17" xfId="0" applyFont="1" applyFill="1" applyBorder="1" applyAlignment="1">
      <alignment horizontal="distributed" vertical="center"/>
    </xf>
    <xf numFmtId="0" fontId="13" fillId="33" borderId="38" xfId="0" applyFont="1" applyFill="1" applyBorder="1" applyAlignment="1">
      <alignment horizontal="distributed" vertical="center"/>
    </xf>
    <xf numFmtId="0" fontId="21" fillId="33" borderId="17" xfId="0" applyFont="1" applyFill="1" applyBorder="1" applyAlignment="1">
      <alignment vertical="center"/>
    </xf>
    <xf numFmtId="41" fontId="24" fillId="0" borderId="11" xfId="48" applyFont="1" applyFill="1" applyBorder="1" applyAlignment="1">
      <alignment vertical="center"/>
    </xf>
    <xf numFmtId="0" fontId="26" fillId="33" borderId="17" xfId="0" applyFont="1" applyFill="1" applyBorder="1" applyAlignment="1">
      <alignment horizontal="distributed" vertical="center"/>
    </xf>
    <xf numFmtId="0" fontId="24" fillId="33" borderId="40" xfId="0" applyFont="1" applyFill="1" applyBorder="1" applyAlignment="1">
      <alignment horizontal="distributed" vertical="center"/>
    </xf>
    <xf numFmtId="0" fontId="24" fillId="33" borderId="41" xfId="0" applyFont="1" applyFill="1" applyBorder="1" applyAlignment="1">
      <alignment horizontal="distributed" vertical="center"/>
    </xf>
    <xf numFmtId="41" fontId="16" fillId="0" borderId="18" xfId="48" applyFont="1" applyFill="1" applyBorder="1" applyAlignment="1">
      <alignment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vertical="center"/>
    </xf>
    <xf numFmtId="176" fontId="21" fillId="0" borderId="39" xfId="0" applyNumberFormat="1" applyFont="1" applyBorder="1" applyAlignment="1">
      <alignment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vertical="center"/>
    </xf>
    <xf numFmtId="176" fontId="21" fillId="0" borderId="3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2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13" fillId="33" borderId="12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41" xfId="0" applyFill="1" applyBorder="1" applyAlignment="1">
      <alignment horizontal="left" vertical="center"/>
    </xf>
    <xf numFmtId="0" fontId="0" fillId="33" borderId="40" xfId="0" applyFill="1" applyBorder="1" applyAlignment="1">
      <alignment horizontal="distributed" vertical="center"/>
    </xf>
    <xf numFmtId="0" fontId="0" fillId="33" borderId="42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distributed" vertical="center"/>
    </xf>
    <xf numFmtId="0" fontId="0" fillId="33" borderId="33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distributed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vertical="center"/>
    </xf>
    <xf numFmtId="0" fontId="13" fillId="38" borderId="38" xfId="0" applyFont="1" applyFill="1" applyBorder="1" applyAlignment="1">
      <alignment horizontal="center" vertical="center"/>
    </xf>
    <xf numFmtId="41" fontId="16" fillId="36" borderId="11" xfId="48" applyFont="1" applyFill="1" applyBorder="1" applyAlignment="1">
      <alignment horizontal="right" vertical="center" shrinkToFit="1"/>
    </xf>
    <xf numFmtId="3" fontId="16" fillId="33" borderId="12" xfId="0" applyNumberFormat="1" applyFont="1" applyFill="1" applyBorder="1" applyAlignment="1">
      <alignment vertical="center"/>
    </xf>
    <xf numFmtId="3" fontId="16" fillId="33" borderId="17" xfId="0" applyNumberFormat="1" applyFont="1" applyFill="1" applyBorder="1" applyAlignment="1">
      <alignment horizontal="distributed" vertical="center"/>
    </xf>
    <xf numFmtId="0" fontId="13" fillId="38" borderId="3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distributed" vertical="center"/>
    </xf>
    <xf numFmtId="0" fontId="13" fillId="34" borderId="24" xfId="0" applyFont="1" applyFill="1" applyBorder="1" applyAlignment="1">
      <alignment horizontal="center" vertical="center"/>
    </xf>
    <xf numFmtId="176" fontId="13" fillId="37" borderId="39" xfId="0" applyNumberFormat="1" applyFont="1" applyFill="1" applyBorder="1" applyAlignment="1">
      <alignment horizontal="right" vertical="center" shrinkToFit="1"/>
    </xf>
    <xf numFmtId="176" fontId="0" fillId="37" borderId="39" xfId="0" applyNumberFormat="1" applyFill="1" applyBorder="1" applyAlignment="1">
      <alignment horizontal="right" vertical="center" shrinkToFit="1"/>
    </xf>
    <xf numFmtId="3" fontId="0" fillId="33" borderId="19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distributed" vertical="center"/>
    </xf>
    <xf numFmtId="0" fontId="13" fillId="38" borderId="24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24" xfId="0" applyNumberFormat="1" applyFill="1" applyBorder="1" applyAlignment="1">
      <alignment horizontal="distributed" vertical="center"/>
    </xf>
    <xf numFmtId="0" fontId="13" fillId="34" borderId="24" xfId="0" applyNumberFormat="1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41" fontId="13" fillId="34" borderId="25" xfId="48" applyFont="1" applyFill="1" applyBorder="1" applyAlignment="1">
      <alignment horizontal="right" vertical="center" shrinkToFit="1"/>
    </xf>
    <xf numFmtId="0" fontId="0" fillId="33" borderId="23" xfId="0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distributed" vertical="center"/>
    </xf>
    <xf numFmtId="3" fontId="0" fillId="33" borderId="30" xfId="0" applyNumberForma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distributed" vertical="center"/>
    </xf>
    <xf numFmtId="3" fontId="18" fillId="33" borderId="24" xfId="0" applyNumberFormat="1" applyFont="1" applyFill="1" applyBorder="1" applyAlignment="1">
      <alignment horizontal="distributed" vertical="center"/>
    </xf>
    <xf numFmtId="0" fontId="13" fillId="35" borderId="24" xfId="0" applyFont="1" applyFill="1" applyBorder="1" applyAlignment="1">
      <alignment horizontal="center" vertical="center"/>
    </xf>
    <xf numFmtId="3" fontId="13" fillId="33" borderId="24" xfId="0" applyNumberFormat="1" applyFont="1" applyFill="1" applyBorder="1" applyAlignment="1">
      <alignment horizontal="distributed" vertical="center"/>
    </xf>
    <xf numFmtId="3" fontId="13" fillId="33" borderId="23" xfId="0" applyNumberFormat="1" applyFont="1" applyFill="1" applyBorder="1" applyAlignment="1">
      <alignment horizontal="center" vertical="center"/>
    </xf>
    <xf numFmtId="0" fontId="13" fillId="35" borderId="24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3" fontId="16" fillId="33" borderId="40" xfId="0" applyNumberFormat="1" applyFont="1" applyFill="1" applyBorder="1" applyAlignment="1">
      <alignment vertical="center"/>
    </xf>
    <xf numFmtId="3" fontId="16" fillId="33" borderId="41" xfId="0" applyNumberFormat="1" applyFont="1" applyFill="1" applyBorder="1" applyAlignment="1">
      <alignment horizontal="distributed" vertical="center"/>
    </xf>
    <xf numFmtId="0" fontId="13" fillId="38" borderId="28" xfId="0" applyNumberFormat="1" applyFont="1" applyFill="1" applyBorder="1" applyAlignment="1">
      <alignment horizontal="center" vertical="center"/>
    </xf>
    <xf numFmtId="41" fontId="16" fillId="36" borderId="18" xfId="48" applyFont="1" applyFill="1" applyBorder="1" applyAlignment="1">
      <alignment horizontal="right" vertical="center" shrinkToFit="1"/>
    </xf>
    <xf numFmtId="0" fontId="13" fillId="38" borderId="11" xfId="0" applyNumberFormat="1" applyFont="1" applyFill="1" applyBorder="1" applyAlignment="1">
      <alignment horizontal="center" vertical="center"/>
    </xf>
    <xf numFmtId="41" fontId="16" fillId="35" borderId="11" xfId="48" applyFont="1" applyFill="1" applyBorder="1" applyAlignment="1">
      <alignment horizontal="right" vertical="center" shrinkToFit="1"/>
    </xf>
    <xf numFmtId="3" fontId="21" fillId="33" borderId="15" xfId="0" applyNumberFormat="1" applyFont="1" applyFill="1" applyBorder="1" applyAlignment="1">
      <alignment horizontal="right" vertical="center"/>
    </xf>
    <xf numFmtId="0" fontId="21" fillId="38" borderId="11" xfId="0" applyNumberFormat="1" applyFont="1" applyFill="1" applyBorder="1" applyAlignment="1">
      <alignment horizontal="center" vertical="center"/>
    </xf>
    <xf numFmtId="41" fontId="24" fillId="36" borderId="11" xfId="48" applyFont="1" applyFill="1" applyBorder="1" applyAlignment="1">
      <alignment horizontal="right" vertical="center" shrinkToFit="1"/>
    </xf>
    <xf numFmtId="0" fontId="21" fillId="33" borderId="2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distributed" vertical="center"/>
    </xf>
    <xf numFmtId="0" fontId="21" fillId="35" borderId="20" xfId="0" applyNumberFormat="1" applyFont="1" applyFill="1" applyBorder="1" applyAlignment="1">
      <alignment horizontal="center" vertical="center"/>
    </xf>
    <xf numFmtId="41" fontId="21" fillId="0" borderId="21" xfId="48" applyFont="1" applyFill="1" applyBorder="1" applyAlignment="1">
      <alignment horizontal="right" vertical="center" shrinkToFit="1"/>
    </xf>
    <xf numFmtId="41" fontId="13" fillId="34" borderId="21" xfId="48" applyFont="1" applyFill="1" applyBorder="1" applyAlignment="1">
      <alignment horizontal="right" vertical="center" shrinkToFit="1"/>
    </xf>
    <xf numFmtId="0" fontId="21" fillId="33" borderId="26" xfId="0" applyFont="1" applyFill="1" applyBorder="1" applyAlignment="1">
      <alignment horizontal="center" vertical="center"/>
    </xf>
    <xf numFmtId="0" fontId="21" fillId="35" borderId="24" xfId="0" applyNumberFormat="1" applyFont="1" applyFill="1" applyBorder="1" applyAlignment="1">
      <alignment horizontal="center" vertical="center"/>
    </xf>
    <xf numFmtId="41" fontId="21" fillId="0" borderId="25" xfId="48" applyFont="1" applyFill="1" applyBorder="1" applyAlignment="1">
      <alignment horizontal="right" vertical="center" shrinkToFit="1"/>
    </xf>
    <xf numFmtId="0" fontId="0" fillId="33" borderId="23" xfId="0" applyFill="1" applyBorder="1" applyAlignment="1">
      <alignment vertical="center"/>
    </xf>
    <xf numFmtId="3" fontId="24" fillId="33" borderId="15" xfId="0" applyNumberFormat="1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distributed" vertical="center"/>
    </xf>
    <xf numFmtId="0" fontId="21" fillId="35" borderId="28" xfId="0" applyNumberFormat="1" applyFont="1" applyFill="1" applyBorder="1" applyAlignment="1">
      <alignment horizontal="center" vertical="center"/>
    </xf>
    <xf numFmtId="41" fontId="21" fillId="0" borderId="29" xfId="48" applyFont="1" applyFill="1" applyBorder="1" applyAlignment="1">
      <alignment horizontal="right" vertical="center" shrinkToFit="1"/>
    </xf>
    <xf numFmtId="41" fontId="21" fillId="36" borderId="11" xfId="48" applyFont="1" applyFill="1" applyBorder="1" applyAlignment="1">
      <alignment horizontal="right" vertical="center" shrinkToFit="1"/>
    </xf>
    <xf numFmtId="0" fontId="21" fillId="33" borderId="22" xfId="0" applyFont="1" applyFill="1" applyBorder="1" applyAlignment="1">
      <alignment horizontal="right" vertical="center"/>
    </xf>
    <xf numFmtId="0" fontId="19" fillId="33" borderId="24" xfId="0" applyFont="1" applyFill="1" applyBorder="1" applyAlignment="1">
      <alignment horizontal="distributed" vertical="center" shrinkToFit="1"/>
    </xf>
    <xf numFmtId="0" fontId="20" fillId="33" borderId="20" xfId="0" applyFont="1" applyFill="1" applyBorder="1" applyAlignment="1">
      <alignment horizontal="distributed" vertical="center"/>
    </xf>
    <xf numFmtId="0" fontId="21" fillId="33" borderId="23" xfId="0" applyFont="1" applyFill="1" applyBorder="1" applyAlignment="1">
      <alignment horizontal="distributed" vertical="center"/>
    </xf>
    <xf numFmtId="0" fontId="21" fillId="33" borderId="26" xfId="0" applyFont="1" applyFill="1" applyBorder="1" applyAlignment="1">
      <alignment horizontal="distributed" vertical="center"/>
    </xf>
    <xf numFmtId="0" fontId="21" fillId="35" borderId="25" xfId="0" applyNumberFormat="1" applyFont="1" applyFill="1" applyBorder="1" applyAlignment="1">
      <alignment horizontal="center" vertical="center"/>
    </xf>
    <xf numFmtId="41" fontId="21" fillId="0" borderId="24" xfId="48" applyFont="1" applyFill="1" applyBorder="1" applyAlignment="1">
      <alignment horizontal="right" vertical="center" shrinkToFit="1"/>
    </xf>
    <xf numFmtId="0" fontId="1" fillId="35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distributed" vertical="center"/>
    </xf>
    <xf numFmtId="0" fontId="1" fillId="0" borderId="35" xfId="0" applyNumberFormat="1" applyFont="1" applyFill="1" applyBorder="1" applyAlignment="1">
      <alignment horizontal="center" vertical="center"/>
    </xf>
    <xf numFmtId="41" fontId="21" fillId="0" borderId="16" xfId="48" applyFont="1" applyFill="1" applyBorder="1" applyAlignment="1">
      <alignment horizontal="right" vertical="center" shrinkToFit="1"/>
    </xf>
    <xf numFmtId="3" fontId="0" fillId="33" borderId="16" xfId="0" applyNumberFormat="1" applyFill="1" applyBorder="1" applyAlignment="1">
      <alignment horizontal="center" vertical="center"/>
    </xf>
    <xf numFmtId="0" fontId="21" fillId="35" borderId="11" xfId="0" applyNumberFormat="1" applyFont="1" applyFill="1" applyBorder="1" applyAlignment="1">
      <alignment horizontal="center" vertical="center"/>
    </xf>
    <xf numFmtId="3" fontId="0" fillId="33" borderId="31" xfId="0" applyNumberForma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right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8" fillId="39" borderId="24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vertical="center"/>
    </xf>
    <xf numFmtId="0" fontId="16" fillId="33" borderId="44" xfId="0" applyFont="1" applyFill="1" applyBorder="1" applyAlignment="1">
      <alignment horizontal="distributed" vertical="center"/>
    </xf>
    <xf numFmtId="0" fontId="13" fillId="35" borderId="44" xfId="0" applyFont="1" applyFill="1" applyBorder="1" applyAlignment="1">
      <alignment horizontal="center" vertical="center"/>
    </xf>
    <xf numFmtId="41" fontId="16" fillId="36" borderId="16" xfId="48" applyFont="1" applyFill="1" applyBorder="1" applyAlignment="1">
      <alignment horizontal="right" vertical="center" shrinkToFit="1"/>
    </xf>
    <xf numFmtId="3" fontId="36" fillId="33" borderId="43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44" xfId="0" applyNumberForma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6" fillId="35" borderId="11" xfId="0" applyNumberFormat="1" applyFont="1" applyFill="1" applyBorder="1" applyAlignment="1">
      <alignment horizontal="center" vertical="center"/>
    </xf>
    <xf numFmtId="0" fontId="13" fillId="38" borderId="45" xfId="0" applyNumberFormat="1" applyFont="1" applyFill="1" applyBorder="1" applyAlignment="1">
      <alignment horizontal="center" vertical="center"/>
    </xf>
    <xf numFmtId="0" fontId="16" fillId="38" borderId="17" xfId="0" applyNumberFormat="1" applyFont="1" applyFill="1" applyBorder="1" applyAlignment="1">
      <alignment horizontal="center" vertical="center"/>
    </xf>
    <xf numFmtId="41" fontId="16" fillId="36" borderId="11" xfId="48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right" vertical="center"/>
    </xf>
    <xf numFmtId="0" fontId="13" fillId="34" borderId="17" xfId="0" applyNumberFormat="1" applyFont="1" applyFill="1" applyBorder="1" applyAlignment="1">
      <alignment horizontal="center" vertical="center"/>
    </xf>
    <xf numFmtId="41" fontId="13" fillId="37" borderId="39" xfId="48" applyFont="1" applyFill="1" applyBorder="1" applyAlignment="1">
      <alignment horizontal="center" vertical="center"/>
    </xf>
    <xf numFmtId="41" fontId="13" fillId="0" borderId="39" xfId="48" applyFont="1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distributed" vertical="center"/>
    </xf>
    <xf numFmtId="0" fontId="13" fillId="35" borderId="45" xfId="0" applyNumberFormat="1" applyFont="1" applyFill="1" applyBorder="1" applyAlignment="1">
      <alignment horizontal="center" vertical="center"/>
    </xf>
    <xf numFmtId="41" fontId="13" fillId="37" borderId="25" xfId="48" applyFont="1" applyFill="1" applyBorder="1" applyAlignment="1">
      <alignment horizontal="center" vertical="center"/>
    </xf>
    <xf numFmtId="41" fontId="13" fillId="0" borderId="25" xfId="48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41" fontId="13" fillId="37" borderId="36" xfId="48" applyFont="1" applyFill="1" applyBorder="1" applyAlignment="1">
      <alignment horizontal="center" vertical="center"/>
    </xf>
    <xf numFmtId="41" fontId="13" fillId="0" borderId="36" xfId="48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horizontal="distributed"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right" vertical="center"/>
    </xf>
    <xf numFmtId="0" fontId="13" fillId="34" borderId="0" xfId="0" applyNumberFormat="1" applyFont="1" applyFill="1" applyBorder="1" applyAlignment="1">
      <alignment horizontal="center" vertical="center"/>
    </xf>
    <xf numFmtId="0" fontId="13" fillId="38" borderId="17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 quotePrefix="1">
      <alignment horizontal="right" vertical="center"/>
    </xf>
    <xf numFmtId="3" fontId="0" fillId="33" borderId="37" xfId="0" applyNumberFormat="1" applyFill="1" applyBorder="1" applyAlignment="1">
      <alignment vertical="center"/>
    </xf>
    <xf numFmtId="3" fontId="0" fillId="33" borderId="38" xfId="0" applyNumberFormat="1" applyFill="1" applyBorder="1" applyAlignment="1">
      <alignment horizontal="distributed" vertical="center"/>
    </xf>
    <xf numFmtId="3" fontId="0" fillId="33" borderId="23" xfId="0" applyNumberFormat="1" applyFill="1" applyBorder="1" applyAlignment="1">
      <alignment vertical="center"/>
    </xf>
    <xf numFmtId="0" fontId="0" fillId="34" borderId="17" xfId="0" applyNumberFormat="1" applyFill="1" applyBorder="1" applyAlignment="1">
      <alignment horizontal="center" vertical="center"/>
    </xf>
    <xf numFmtId="0" fontId="16" fillId="33" borderId="12" xfId="0" applyFont="1" applyFill="1" applyBorder="1" applyAlignment="1" quotePrefix="1">
      <alignment horizontal="right" vertical="center"/>
    </xf>
    <xf numFmtId="0" fontId="16" fillId="38" borderId="45" xfId="0" applyNumberFormat="1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right" vertical="center"/>
    </xf>
    <xf numFmtId="0" fontId="13" fillId="33" borderId="41" xfId="0" applyFont="1" applyFill="1" applyBorder="1" applyAlignment="1">
      <alignment horizontal="distributed" vertical="center"/>
    </xf>
    <xf numFmtId="41" fontId="13" fillId="0" borderId="39" xfId="48" applyFont="1" applyFill="1" applyBorder="1" applyAlignment="1">
      <alignment vertical="center"/>
    </xf>
    <xf numFmtId="41" fontId="13" fillId="0" borderId="16" xfId="48" applyFont="1" applyFill="1" applyBorder="1" applyAlignment="1">
      <alignment vertical="center"/>
    </xf>
    <xf numFmtId="0" fontId="16" fillId="38" borderId="11" xfId="0" applyNumberFormat="1" applyFont="1" applyFill="1" applyBorder="1" applyAlignment="1">
      <alignment horizontal="center" vertical="center"/>
    </xf>
    <xf numFmtId="41" fontId="13" fillId="0" borderId="18" xfId="48" applyFont="1" applyFill="1" applyBorder="1" applyAlignment="1">
      <alignment vertical="center"/>
    </xf>
    <xf numFmtId="0" fontId="13" fillId="34" borderId="11" xfId="0" applyNumberFormat="1" applyFont="1" applyFill="1" applyBorder="1" applyAlignment="1">
      <alignment horizontal="center" vertical="center"/>
    </xf>
    <xf numFmtId="3" fontId="0" fillId="33" borderId="34" xfId="0" applyNumberFormat="1" applyFill="1" applyBorder="1" applyAlignment="1">
      <alignment horizontal="right" vertical="center"/>
    </xf>
    <xf numFmtId="3" fontId="0" fillId="33" borderId="35" xfId="0" applyNumberFormat="1" applyFill="1" applyBorder="1" applyAlignment="1">
      <alignment horizontal="distributed" vertical="center"/>
    </xf>
    <xf numFmtId="3" fontId="0" fillId="33" borderId="34" xfId="0" applyNumberForma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/>
    </xf>
    <xf numFmtId="3" fontId="13" fillId="33" borderId="17" xfId="0" applyNumberFormat="1" applyFont="1" applyFill="1" applyBorder="1" applyAlignment="1">
      <alignment horizontal="distributed" vertical="center"/>
    </xf>
    <xf numFmtId="41" fontId="13" fillId="37" borderId="11" xfId="48" applyFont="1" applyFill="1" applyBorder="1" applyAlignment="1">
      <alignment vertical="center"/>
    </xf>
    <xf numFmtId="41" fontId="13" fillId="0" borderId="11" xfId="48" applyFont="1" applyFill="1" applyBorder="1" applyAlignment="1">
      <alignment vertical="center"/>
    </xf>
    <xf numFmtId="3" fontId="37" fillId="33" borderId="17" xfId="0" applyNumberFormat="1" applyFont="1" applyFill="1" applyBorder="1" applyAlignment="1">
      <alignment horizontal="distributed" vertical="center"/>
    </xf>
    <xf numFmtId="0" fontId="16" fillId="0" borderId="17" xfId="0" applyNumberFormat="1" applyFont="1" applyFill="1" applyBorder="1" applyAlignment="1">
      <alignment horizontal="center" vertical="center"/>
    </xf>
    <xf numFmtId="41" fontId="16" fillId="0" borderId="11" xfId="48" applyFont="1" applyFill="1" applyBorder="1" applyAlignment="1">
      <alignment vertical="center"/>
    </xf>
    <xf numFmtId="3" fontId="16" fillId="33" borderId="45" xfId="0" applyNumberFormat="1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7" xfId="0" applyNumberFormat="1" applyFont="1" applyFill="1" applyBorder="1" applyAlignment="1">
      <alignment horizontal="center" vertical="center"/>
    </xf>
    <xf numFmtId="3" fontId="16" fillId="33" borderId="12" xfId="0" applyNumberFormat="1" applyFont="1" applyFill="1" applyBorder="1" applyAlignment="1">
      <alignment horizontal="center" vertical="center"/>
    </xf>
    <xf numFmtId="0" fontId="16" fillId="33" borderId="37" xfId="0" applyFont="1" applyFill="1" applyBorder="1" applyAlignment="1" quotePrefix="1">
      <alignment horizontal="center" vertical="center"/>
    </xf>
    <xf numFmtId="0" fontId="16" fillId="33" borderId="38" xfId="0" applyFont="1" applyFill="1" applyBorder="1" applyAlignment="1">
      <alignment horizontal="distributed" vertical="center"/>
    </xf>
    <xf numFmtId="41" fontId="16" fillId="34" borderId="39" xfId="48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distributed" vertical="center"/>
    </xf>
    <xf numFmtId="0" fontId="0" fillId="33" borderId="19" xfId="0" applyFill="1" applyBorder="1" applyAlignment="1">
      <alignment vertical="center"/>
    </xf>
    <xf numFmtId="3" fontId="0" fillId="33" borderId="23" xfId="0" applyNumberFormat="1" applyFill="1" applyBorder="1" applyAlignment="1">
      <alignment horizontal="distributed" vertical="center"/>
    </xf>
    <xf numFmtId="0" fontId="18" fillId="34" borderId="24" xfId="0" applyFont="1" applyFill="1" applyBorder="1" applyAlignment="1">
      <alignment horizontal="center" vertical="center"/>
    </xf>
    <xf numFmtId="3" fontId="16" fillId="33" borderId="23" xfId="0" applyNumberFormat="1" applyFont="1" applyFill="1" applyBorder="1" applyAlignment="1">
      <alignment horizontal="center" vertical="center"/>
    </xf>
    <xf numFmtId="3" fontId="16" fillId="33" borderId="24" xfId="0" applyNumberFormat="1" applyFont="1" applyFill="1" applyBorder="1" applyAlignment="1">
      <alignment horizontal="distributed" vertical="center"/>
    </xf>
    <xf numFmtId="41" fontId="16" fillId="36" borderId="25" xfId="48" applyFont="1" applyFill="1" applyBorder="1" applyAlignment="1">
      <alignment vertical="center"/>
    </xf>
    <xf numFmtId="3" fontId="16" fillId="33" borderId="23" xfId="0" applyNumberFormat="1" applyFont="1" applyFill="1" applyBorder="1" applyAlignment="1">
      <alignment vertical="center"/>
    </xf>
    <xf numFmtId="0" fontId="16" fillId="33" borderId="23" xfId="0" applyFont="1" applyFill="1" applyBorder="1" applyAlignment="1" quotePrefix="1">
      <alignment horizontal="center" vertical="center"/>
    </xf>
    <xf numFmtId="0" fontId="16" fillId="33" borderId="24" xfId="0" applyFont="1" applyFill="1" applyBorder="1" applyAlignment="1">
      <alignment horizontal="distributed" vertical="center"/>
    </xf>
    <xf numFmtId="41" fontId="16" fillId="34" borderId="25" xfId="48" applyFont="1" applyFill="1" applyBorder="1" applyAlignment="1">
      <alignment vertical="center"/>
    </xf>
    <xf numFmtId="0" fontId="20" fillId="35" borderId="24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vertical="center"/>
    </xf>
    <xf numFmtId="3" fontId="13" fillId="33" borderId="23" xfId="0" applyNumberFormat="1" applyFont="1" applyFill="1" applyBorder="1" applyAlignment="1">
      <alignment horizontal="distributed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horizontal="distributed" vertical="center"/>
    </xf>
    <xf numFmtId="0" fontId="21" fillId="38" borderId="24" xfId="0" applyNumberFormat="1" applyFont="1" applyFill="1" applyBorder="1" applyAlignment="1">
      <alignment horizontal="center" vertical="center"/>
    </xf>
    <xf numFmtId="41" fontId="24" fillId="36" borderId="25" xfId="48" applyFont="1" applyFill="1" applyBorder="1" applyAlignment="1">
      <alignment horizontal="right" vertical="center"/>
    </xf>
    <xf numFmtId="0" fontId="16" fillId="33" borderId="19" xfId="0" applyFont="1" applyFill="1" applyBorder="1" applyAlignment="1" quotePrefix="1">
      <alignment horizontal="center" vertical="center"/>
    </xf>
    <xf numFmtId="0" fontId="16" fillId="33" borderId="20" xfId="0" applyFont="1" applyFill="1" applyBorder="1" applyAlignment="1">
      <alignment horizontal="distributed" vertical="center"/>
    </xf>
    <xf numFmtId="41" fontId="16" fillId="34" borderId="21" xfId="48" applyFont="1" applyFill="1" applyBorder="1" applyAlignment="1">
      <alignment vertical="center"/>
    </xf>
    <xf numFmtId="0" fontId="21" fillId="34" borderId="24" xfId="0" applyNumberFormat="1" applyFont="1" applyFill="1" applyBorder="1" applyAlignment="1">
      <alignment horizontal="center" vertical="center"/>
    </xf>
    <xf numFmtId="41" fontId="21" fillId="0" borderId="25" xfId="48" applyFont="1" applyFill="1" applyBorder="1" applyAlignment="1">
      <alignment horizontal="right" vertical="center"/>
    </xf>
    <xf numFmtId="0" fontId="13" fillId="33" borderId="19" xfId="0" applyFont="1" applyFill="1" applyBorder="1" applyAlignment="1" quotePrefix="1">
      <alignment horizontal="right" vertical="center"/>
    </xf>
    <xf numFmtId="41" fontId="21" fillId="34" borderId="25" xfId="48" applyFont="1" applyFill="1" applyBorder="1" applyAlignment="1">
      <alignment horizontal="right" vertical="center"/>
    </xf>
    <xf numFmtId="0" fontId="18" fillId="35" borderId="24" xfId="0" applyFont="1" applyFill="1" applyBorder="1" applyAlignment="1">
      <alignment horizontal="center" vertical="center"/>
    </xf>
    <xf numFmtId="0" fontId="24" fillId="38" borderId="24" xfId="0" applyNumberFormat="1" applyFont="1" applyFill="1" applyBorder="1" applyAlignment="1">
      <alignment horizontal="center" vertical="center"/>
    </xf>
    <xf numFmtId="0" fontId="21" fillId="39" borderId="24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right" vertical="center"/>
    </xf>
    <xf numFmtId="0" fontId="16" fillId="33" borderId="23" xfId="0" applyFont="1" applyFill="1" applyBorder="1" applyAlignment="1" quotePrefix="1">
      <alignment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right" vertical="center"/>
    </xf>
    <xf numFmtId="0" fontId="1" fillId="34" borderId="24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right" vertical="center"/>
    </xf>
    <xf numFmtId="41" fontId="21" fillId="0" borderId="29" xfId="48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horizontal="right" vertical="center"/>
    </xf>
    <xf numFmtId="0" fontId="21" fillId="0" borderId="28" xfId="0" applyNumberFormat="1" applyFont="1" applyFill="1" applyBorder="1" applyAlignment="1">
      <alignment horizontal="center" vertical="center"/>
    </xf>
    <xf numFmtId="41" fontId="24" fillId="36" borderId="11" xfId="48" applyFont="1" applyFill="1" applyBorder="1" applyAlignment="1">
      <alignment horizontal="right" vertical="center"/>
    </xf>
    <xf numFmtId="0" fontId="0" fillId="33" borderId="24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justify"/>
    </xf>
    <xf numFmtId="0" fontId="13" fillId="34" borderId="24" xfId="0" applyFont="1" applyFill="1" applyBorder="1" applyAlignment="1">
      <alignment horizontal="center" vertical="justify"/>
    </xf>
    <xf numFmtId="0" fontId="16" fillId="33" borderId="30" xfId="0" applyFont="1" applyFill="1" applyBorder="1" applyAlignment="1" quotePrefix="1">
      <alignment horizontal="right" vertical="center"/>
    </xf>
    <xf numFmtId="0" fontId="16" fillId="33" borderId="28" xfId="0" applyFont="1" applyFill="1" applyBorder="1" applyAlignment="1">
      <alignment horizontal="distributed" vertical="center"/>
    </xf>
    <xf numFmtId="0" fontId="16" fillId="38" borderId="24" xfId="0" applyFont="1" applyFill="1" applyBorder="1" applyAlignment="1">
      <alignment horizontal="center" vertical="center"/>
    </xf>
    <xf numFmtId="41" fontId="16" fillId="34" borderId="29" xfId="48" applyFont="1" applyFill="1" applyBorder="1" applyAlignment="1">
      <alignment vertical="center"/>
    </xf>
    <xf numFmtId="0" fontId="13" fillId="33" borderId="30" xfId="0" applyFont="1" applyFill="1" applyBorder="1" applyAlignment="1">
      <alignment horizontal="right" vertical="center"/>
    </xf>
    <xf numFmtId="0" fontId="18" fillId="38" borderId="24" xfId="0" applyFont="1" applyFill="1" applyBorder="1" applyAlignment="1">
      <alignment horizontal="center" vertical="center"/>
    </xf>
    <xf numFmtId="41" fontId="16" fillId="36" borderId="16" xfId="48" applyFont="1" applyFill="1" applyBorder="1" applyAlignment="1">
      <alignment vertical="center"/>
    </xf>
    <xf numFmtId="0" fontId="40" fillId="35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0" fillId="40" borderId="11" xfId="0" applyFill="1" applyBorder="1" applyAlignment="1">
      <alignment vertical="center"/>
    </xf>
    <xf numFmtId="0" fontId="18" fillId="39" borderId="17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distributed" vertical="center"/>
    </xf>
    <xf numFmtId="0" fontId="1" fillId="34" borderId="1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41" fontId="16" fillId="37" borderId="11" xfId="48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distributed" vertical="center"/>
    </xf>
    <xf numFmtId="41" fontId="13" fillId="37" borderId="16" xfId="48" applyFont="1" applyFill="1" applyBorder="1" applyAlignment="1">
      <alignment vertical="center"/>
    </xf>
    <xf numFmtId="41" fontId="16" fillId="36" borderId="16" xfId="48" applyFont="1" applyFill="1" applyBorder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41" fontId="21" fillId="0" borderId="0" xfId="48" applyFont="1" applyAlignment="1">
      <alignment vertical="center"/>
    </xf>
    <xf numFmtId="0" fontId="3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81" fontId="13" fillId="0" borderId="18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181" fontId="13" fillId="0" borderId="39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81" fontId="13" fillId="0" borderId="25" xfId="0" applyNumberFormat="1" applyFont="1" applyFill="1" applyBorder="1" applyAlignment="1">
      <alignment vertical="center"/>
    </xf>
    <xf numFmtId="0" fontId="21" fillId="37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81" fontId="13" fillId="0" borderId="21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81" fontId="13" fillId="0" borderId="36" xfId="0" applyNumberFormat="1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 wrapText="1" shrinkToFit="1"/>
    </xf>
    <xf numFmtId="0" fontId="13" fillId="0" borderId="15" xfId="0" applyFont="1" applyFill="1" applyBorder="1" applyAlignment="1">
      <alignment vertical="center" shrinkToFit="1"/>
    </xf>
    <xf numFmtId="181" fontId="13" fillId="0" borderId="15" xfId="0" applyNumberFormat="1" applyFont="1" applyFill="1" applyBorder="1" applyAlignment="1">
      <alignment vertical="center"/>
    </xf>
    <xf numFmtId="181" fontId="13" fillId="35" borderId="11" xfId="0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16" fillId="34" borderId="18" xfId="0" applyNumberFormat="1" applyFont="1" applyFill="1" applyBorder="1" applyAlignment="1">
      <alignment vertical="center"/>
    </xf>
    <xf numFmtId="181" fontId="16" fillId="36" borderId="18" xfId="0" applyNumberFormat="1" applyFont="1" applyFill="1" applyBorder="1" applyAlignment="1">
      <alignment vertical="center"/>
    </xf>
    <xf numFmtId="181" fontId="13" fillId="34" borderId="39" xfId="0" applyNumberFormat="1" applyFont="1" applyFill="1" applyBorder="1" applyAlignment="1">
      <alignment vertical="center"/>
    </xf>
    <xf numFmtId="181" fontId="13" fillId="36" borderId="39" xfId="0" applyNumberFormat="1" applyFont="1" applyFill="1" applyBorder="1" applyAlignment="1">
      <alignment vertical="center"/>
    </xf>
    <xf numFmtId="181" fontId="13" fillId="34" borderId="25" xfId="0" applyNumberFormat="1" applyFont="1" applyFill="1" applyBorder="1" applyAlignment="1">
      <alignment vertical="center"/>
    </xf>
    <xf numFmtId="181" fontId="13" fillId="36" borderId="25" xfId="0" applyNumberFormat="1" applyFont="1" applyFill="1" applyBorder="1" applyAlignment="1">
      <alignment vertical="center"/>
    </xf>
    <xf numFmtId="181" fontId="16" fillId="37" borderId="11" xfId="0" applyNumberFormat="1" applyFont="1" applyFill="1" applyBorder="1" applyAlignment="1">
      <alignment vertical="center"/>
    </xf>
    <xf numFmtId="181" fontId="16" fillId="35" borderId="11" xfId="0" applyNumberFormat="1" applyFont="1" applyFill="1" applyBorder="1" applyAlignment="1">
      <alignment vertical="center"/>
    </xf>
    <xf numFmtId="181" fontId="13" fillId="34" borderId="11" xfId="0" applyNumberFormat="1" applyFont="1" applyFill="1" applyBorder="1" applyAlignment="1">
      <alignment vertical="center"/>
    </xf>
    <xf numFmtId="181" fontId="13" fillId="36" borderId="11" xfId="0" applyNumberFormat="1" applyFont="1" applyFill="1" applyBorder="1" applyAlignment="1">
      <alignment vertical="center"/>
    </xf>
    <xf numFmtId="181" fontId="13" fillId="34" borderId="21" xfId="0" applyNumberFormat="1" applyFont="1" applyFill="1" applyBorder="1" applyAlignment="1">
      <alignment vertical="center"/>
    </xf>
    <xf numFmtId="181" fontId="13" fillId="36" borderId="21" xfId="0" applyNumberFormat="1" applyFont="1" applyFill="1" applyBorder="1" applyAlignment="1">
      <alignment vertical="center"/>
    </xf>
    <xf numFmtId="181" fontId="13" fillId="34" borderId="29" xfId="0" applyNumberFormat="1" applyFont="1" applyFill="1" applyBorder="1" applyAlignment="1">
      <alignment vertical="center"/>
    </xf>
    <xf numFmtId="181" fontId="13" fillId="36" borderId="29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3" fillId="34" borderId="18" xfId="0" applyNumberFormat="1" applyFont="1" applyFill="1" applyBorder="1" applyAlignment="1">
      <alignment vertical="center"/>
    </xf>
    <xf numFmtId="181" fontId="13" fillId="35" borderId="18" xfId="0" applyNumberFormat="1" applyFont="1" applyFill="1" applyBorder="1" applyAlignment="1">
      <alignment vertical="center"/>
    </xf>
    <xf numFmtId="181" fontId="13" fillId="36" borderId="18" xfId="0" applyNumberFormat="1" applyFont="1" applyFill="1" applyBorder="1" applyAlignment="1">
      <alignment vertical="center"/>
    </xf>
    <xf numFmtId="181" fontId="13" fillId="37" borderId="18" xfId="0" applyNumberFormat="1" applyFont="1" applyFill="1" applyBorder="1" applyAlignment="1">
      <alignment vertical="center"/>
    </xf>
    <xf numFmtId="181" fontId="13" fillId="34" borderId="36" xfId="0" applyNumberFormat="1" applyFont="1" applyFill="1" applyBorder="1" applyAlignment="1">
      <alignment vertical="center"/>
    </xf>
    <xf numFmtId="181" fontId="13" fillId="36" borderId="36" xfId="0" applyNumberFormat="1" applyFont="1" applyFill="1" applyBorder="1" applyAlignment="1">
      <alignment vertical="center"/>
    </xf>
    <xf numFmtId="181" fontId="13" fillId="34" borderId="15" xfId="0" applyNumberFormat="1" applyFont="1" applyFill="1" applyBorder="1" applyAlignment="1">
      <alignment vertical="center"/>
    </xf>
    <xf numFmtId="181" fontId="13" fillId="36" borderId="15" xfId="0" applyNumberFormat="1" applyFont="1" applyFill="1" applyBorder="1" applyAlignment="1">
      <alignment vertical="center"/>
    </xf>
    <xf numFmtId="41" fontId="0" fillId="34" borderId="21" xfId="48" applyFont="1" applyFill="1" applyBorder="1" applyAlignment="1">
      <alignment horizontal="right" vertical="center" shrinkToFit="1"/>
    </xf>
    <xf numFmtId="41" fontId="0" fillId="37" borderId="21" xfId="48" applyFont="1" applyFill="1" applyBorder="1" applyAlignment="1">
      <alignment horizontal="right" vertical="center" shrinkToFit="1"/>
    </xf>
    <xf numFmtId="41" fontId="0" fillId="37" borderId="25" xfId="48" applyFont="1" applyFill="1" applyBorder="1" applyAlignment="1">
      <alignment horizontal="right" vertical="center" shrinkToFit="1"/>
    </xf>
    <xf numFmtId="41" fontId="0" fillId="34" borderId="25" xfId="48" applyFont="1" applyFill="1" applyBorder="1" applyAlignment="1">
      <alignment horizontal="right" vertical="center" shrinkToFit="1"/>
    </xf>
    <xf numFmtId="41" fontId="0" fillId="37" borderId="29" xfId="48" applyFont="1" applyFill="1" applyBorder="1" applyAlignment="1">
      <alignment horizontal="right" vertical="center" shrinkToFit="1"/>
    </xf>
    <xf numFmtId="41" fontId="0" fillId="0" borderId="25" xfId="48" applyFont="1" applyFill="1" applyBorder="1" applyAlignment="1">
      <alignment horizontal="right" vertical="center" shrinkToFit="1"/>
    </xf>
    <xf numFmtId="41" fontId="0" fillId="0" borderId="21" xfId="48" applyFont="1" applyFill="1" applyBorder="1" applyAlignment="1">
      <alignment horizontal="right" vertical="center" shrinkToFit="1"/>
    </xf>
    <xf numFmtId="41" fontId="0" fillId="0" borderId="29" xfId="48" applyFont="1" applyFill="1" applyBorder="1" applyAlignment="1">
      <alignment horizontal="right" vertical="center" shrinkToFit="1"/>
    </xf>
    <xf numFmtId="41" fontId="0" fillId="0" borderId="36" xfId="48" applyFont="1" applyFill="1" applyBorder="1" applyAlignment="1">
      <alignment horizontal="right" vertical="center" shrinkToFit="1"/>
    </xf>
    <xf numFmtId="0" fontId="13" fillId="33" borderId="0" xfId="0" applyFont="1" applyFill="1" applyAlignment="1">
      <alignment horizontal="distributed" vertical="center"/>
    </xf>
    <xf numFmtId="41" fontId="0" fillId="0" borderId="15" xfId="48" applyFont="1" applyFill="1" applyBorder="1" applyAlignment="1">
      <alignment horizontal="right" vertical="center" shrinkToFit="1"/>
    </xf>
    <xf numFmtId="41" fontId="0" fillId="0" borderId="31" xfId="48" applyFont="1" applyFill="1" applyBorder="1" applyAlignment="1">
      <alignment horizontal="right" vertical="center" shrinkToFit="1"/>
    </xf>
    <xf numFmtId="0" fontId="0" fillId="33" borderId="43" xfId="0" applyFill="1" applyBorder="1" applyAlignment="1">
      <alignment horizontal="right" vertical="center"/>
    </xf>
    <xf numFmtId="0" fontId="18" fillId="33" borderId="35" xfId="0" applyFont="1" applyFill="1" applyBorder="1" applyAlignment="1">
      <alignment horizontal="distributed" vertical="center"/>
    </xf>
    <xf numFmtId="0" fontId="13" fillId="34" borderId="44" xfId="0" applyFont="1" applyFill="1" applyBorder="1" applyAlignment="1">
      <alignment horizontal="center" vertical="center"/>
    </xf>
    <xf numFmtId="41" fontId="0" fillId="0" borderId="16" xfId="48" applyFont="1" applyFill="1" applyBorder="1" applyAlignment="1">
      <alignment horizontal="right" vertical="center" shrinkToFit="1"/>
    </xf>
    <xf numFmtId="41" fontId="0" fillId="0" borderId="43" xfId="48" applyFont="1" applyFill="1" applyBorder="1" applyAlignment="1">
      <alignment horizontal="right" vertical="center" shrinkToFit="1"/>
    </xf>
    <xf numFmtId="0" fontId="13" fillId="38" borderId="20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/>
    </xf>
    <xf numFmtId="41" fontId="0" fillId="37" borderId="31" xfId="48" applyFont="1" applyFill="1" applyBorder="1" applyAlignment="1">
      <alignment horizontal="right" vertical="center" shrinkToFit="1"/>
    </xf>
    <xf numFmtId="41" fontId="0" fillId="37" borderId="39" xfId="48" applyFont="1" applyFill="1" applyBorder="1" applyAlignment="1">
      <alignment horizontal="right" vertical="center" shrinkToFit="1"/>
    </xf>
    <xf numFmtId="41" fontId="0" fillId="37" borderId="36" xfId="48" applyFont="1" applyFill="1" applyBorder="1" applyAlignment="1">
      <alignment horizontal="right" vertical="center" shrinkToFit="1"/>
    </xf>
    <xf numFmtId="41" fontId="0" fillId="36" borderId="11" xfId="48" applyFont="1" applyFill="1" applyBorder="1" applyAlignment="1">
      <alignment horizontal="right" vertical="center" shrinkToFit="1"/>
    </xf>
    <xf numFmtId="41" fontId="0" fillId="0" borderId="18" xfId="48" applyFont="1" applyFill="1" applyBorder="1" applyAlignment="1">
      <alignment vertical="center"/>
    </xf>
    <xf numFmtId="41" fontId="0" fillId="0" borderId="39" xfId="48" applyFont="1" applyFill="1" applyBorder="1" applyAlignment="1">
      <alignment vertical="center"/>
    </xf>
    <xf numFmtId="41" fontId="0" fillId="0" borderId="25" xfId="48" applyFont="1" applyFill="1" applyBorder="1" applyAlignment="1">
      <alignment vertical="center"/>
    </xf>
    <xf numFmtId="41" fontId="0" fillId="0" borderId="21" xfId="48" applyFont="1" applyFill="1" applyBorder="1" applyAlignment="1">
      <alignment vertical="center"/>
    </xf>
    <xf numFmtId="41" fontId="0" fillId="0" borderId="36" xfId="48" applyFont="1" applyFill="1" applyBorder="1" applyAlignment="1">
      <alignment vertical="center"/>
    </xf>
    <xf numFmtId="41" fontId="0" fillId="37" borderId="39" xfId="48" applyFont="1" applyFill="1" applyBorder="1" applyAlignment="1">
      <alignment vertical="center"/>
    </xf>
    <xf numFmtId="41" fontId="0" fillId="37" borderId="25" xfId="48" applyFont="1" applyFill="1" applyBorder="1" applyAlignment="1">
      <alignment vertical="center"/>
    </xf>
    <xf numFmtId="3" fontId="0" fillId="33" borderId="30" xfId="0" applyNumberFormat="1" applyFill="1" applyBorder="1" applyAlignment="1">
      <alignment horizontal="right" vertical="center"/>
    </xf>
    <xf numFmtId="3" fontId="13" fillId="33" borderId="28" xfId="0" applyNumberFormat="1" applyFont="1" applyFill="1" applyBorder="1" applyAlignment="1">
      <alignment horizontal="distributed" vertical="center"/>
    </xf>
    <xf numFmtId="41" fontId="0" fillId="37" borderId="29" xfId="48" applyFont="1" applyFill="1" applyBorder="1" applyAlignment="1">
      <alignment vertical="center"/>
    </xf>
    <xf numFmtId="41" fontId="0" fillId="0" borderId="29" xfId="48" applyFont="1" applyFill="1" applyBorder="1" applyAlignment="1">
      <alignment vertical="center"/>
    </xf>
    <xf numFmtId="41" fontId="0" fillId="37" borderId="36" xfId="48" applyFont="1" applyFill="1" applyBorder="1" applyAlignment="1">
      <alignment vertical="center"/>
    </xf>
    <xf numFmtId="3" fontId="0" fillId="33" borderId="30" xfId="0" applyNumberFormat="1" applyFill="1" applyBorder="1" applyAlignment="1">
      <alignment vertical="center"/>
    </xf>
    <xf numFmtId="41" fontId="0" fillId="0" borderId="11" xfId="48" applyFont="1" applyFill="1" applyBorder="1" applyAlignment="1">
      <alignment vertical="center"/>
    </xf>
    <xf numFmtId="41" fontId="0" fillId="37" borderId="21" xfId="48" applyFont="1" applyFill="1" applyBorder="1" applyAlignment="1">
      <alignment vertical="center"/>
    </xf>
    <xf numFmtId="0" fontId="42" fillId="0" borderId="0" xfId="0" applyFont="1" applyAlignment="1">
      <alignment vertical="center"/>
    </xf>
    <xf numFmtId="41" fontId="0" fillId="36" borderId="25" xfId="48" applyFont="1" applyFill="1" applyBorder="1" applyAlignment="1">
      <alignment vertical="center"/>
    </xf>
    <xf numFmtId="41" fontId="0" fillId="37" borderId="15" xfId="48" applyFont="1" applyFill="1" applyBorder="1" applyAlignment="1">
      <alignment vertical="center"/>
    </xf>
    <xf numFmtId="0" fontId="18" fillId="41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41" fontId="0" fillId="0" borderId="35" xfId="48" applyFont="1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41" fontId="21" fillId="0" borderId="15" xfId="48" applyFont="1" applyFill="1" applyBorder="1" applyAlignment="1">
      <alignment horizontal="right" vertical="center"/>
    </xf>
    <xf numFmtId="3" fontId="24" fillId="33" borderId="16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distributed" vertical="center"/>
    </xf>
    <xf numFmtId="0" fontId="21" fillId="0" borderId="16" xfId="0" applyNumberFormat="1" applyFont="1" applyFill="1" applyBorder="1" applyAlignment="1">
      <alignment horizontal="center" vertical="center"/>
    </xf>
    <xf numFmtId="41" fontId="21" fillId="0" borderId="16" xfId="48" applyFont="1" applyFill="1" applyBorder="1" applyAlignment="1">
      <alignment horizontal="right" vertical="center"/>
    </xf>
    <xf numFmtId="0" fontId="36" fillId="33" borderId="24" xfId="0" applyFont="1" applyFill="1" applyBorder="1" applyAlignment="1">
      <alignment horizontal="distributed" vertical="center"/>
    </xf>
    <xf numFmtId="0" fontId="13" fillId="33" borderId="37" xfId="0" applyFont="1" applyFill="1" applyBorder="1" applyAlignment="1">
      <alignment horizontal="distributed" vertical="center"/>
    </xf>
    <xf numFmtId="41" fontId="16" fillId="0" borderId="39" xfId="48" applyFont="1" applyFill="1" applyBorder="1" applyAlignment="1">
      <alignment horizontal="right" vertical="center"/>
    </xf>
    <xf numFmtId="41" fontId="16" fillId="0" borderId="39" xfId="48" applyFont="1" applyFill="1" applyBorder="1" applyAlignment="1">
      <alignment vertical="center"/>
    </xf>
    <xf numFmtId="0" fontId="13" fillId="36" borderId="24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right" vertical="center"/>
    </xf>
    <xf numFmtId="0" fontId="13" fillId="34" borderId="35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3" fontId="36" fillId="33" borderId="31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/>
    </xf>
    <xf numFmtId="3" fontId="0" fillId="34" borderId="0" xfId="0" applyNumberFormat="1" applyFill="1" applyAlignment="1">
      <alignment vertical="center"/>
    </xf>
    <xf numFmtId="0" fontId="18" fillId="34" borderId="0" xfId="0" applyFont="1" applyFill="1" applyAlignment="1">
      <alignment horizontal="right" vertical="center"/>
    </xf>
    <xf numFmtId="176" fontId="0" fillId="34" borderId="0" xfId="0" applyNumberFormat="1" applyFill="1" applyAlignment="1">
      <alignment vertical="center"/>
    </xf>
    <xf numFmtId="0" fontId="45" fillId="34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3" fontId="16" fillId="34" borderId="0" xfId="0" applyNumberFormat="1" applyFont="1" applyFill="1" applyAlignment="1">
      <alignment vertical="center"/>
    </xf>
    <xf numFmtId="0" fontId="13" fillId="36" borderId="24" xfId="0" applyFont="1" applyFill="1" applyBorder="1" applyAlignment="1">
      <alignment horizontal="center" vertical="center"/>
    </xf>
    <xf numFmtId="0" fontId="13" fillId="38" borderId="35" xfId="0" applyNumberFormat="1" applyFont="1" applyFill="1" applyBorder="1" applyAlignment="1">
      <alignment horizontal="center" vertical="center"/>
    </xf>
    <xf numFmtId="41" fontId="16" fillId="35" borderId="36" xfId="48" applyFont="1" applyFill="1" applyBorder="1" applyAlignment="1">
      <alignment vertical="center"/>
    </xf>
    <xf numFmtId="0" fontId="21" fillId="38" borderId="20" xfId="0" applyNumberFormat="1" applyFont="1" applyFill="1" applyBorder="1" applyAlignment="1">
      <alignment horizontal="center" vertical="center"/>
    </xf>
    <xf numFmtId="41" fontId="24" fillId="36" borderId="21" xfId="48" applyFont="1" applyFill="1" applyBorder="1" applyAlignment="1">
      <alignment horizontal="right" vertical="center"/>
    </xf>
    <xf numFmtId="3" fontId="21" fillId="33" borderId="18" xfId="0" applyNumberFormat="1" applyFont="1" applyFill="1" applyBorder="1" applyAlignment="1">
      <alignment horizontal="right" vertical="center"/>
    </xf>
    <xf numFmtId="0" fontId="21" fillId="33" borderId="47" xfId="0" applyFont="1" applyFill="1" applyBorder="1" applyAlignment="1">
      <alignment horizontal="center" vertical="center"/>
    </xf>
    <xf numFmtId="0" fontId="38" fillId="33" borderId="47" xfId="0" applyNumberFormat="1" applyFont="1" applyFill="1" applyBorder="1" applyAlignment="1">
      <alignment horizontal="center" vertical="center"/>
    </xf>
    <xf numFmtId="0" fontId="39" fillId="0" borderId="18" xfId="0" applyNumberFormat="1" applyFont="1" applyFill="1" applyBorder="1" applyAlignment="1">
      <alignment horizontal="center" vertical="center"/>
    </xf>
    <xf numFmtId="41" fontId="21" fillId="0" borderId="18" xfId="48" applyFont="1" applyFill="1" applyBorder="1" applyAlignment="1">
      <alignment horizontal="right" vertical="center"/>
    </xf>
    <xf numFmtId="41" fontId="0" fillId="34" borderId="0" xfId="48" applyFont="1" applyFill="1" applyAlignment="1">
      <alignment vertical="center"/>
    </xf>
    <xf numFmtId="181" fontId="0" fillId="34" borderId="0" xfId="0" applyNumberFormat="1" applyFill="1" applyAlignment="1">
      <alignment vertical="center"/>
    </xf>
    <xf numFmtId="0" fontId="45" fillId="34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1" fontId="16" fillId="34" borderId="0" xfId="48" applyFont="1" applyFill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41" fontId="13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62" applyFont="1" applyBorder="1" applyAlignment="1">
      <alignment vertical="center"/>
      <protection/>
    </xf>
    <xf numFmtId="0" fontId="0" fillId="0" borderId="47" xfId="62" applyBorder="1" applyAlignment="1">
      <alignment vertical="center"/>
      <protection/>
    </xf>
    <xf numFmtId="0" fontId="0" fillId="0" borderId="41" xfId="62" applyBorder="1" applyAlignment="1">
      <alignment vertical="center"/>
      <protection/>
    </xf>
    <xf numFmtId="0" fontId="0" fillId="0" borderId="48" xfId="62" applyFont="1" applyBorder="1" applyAlignment="1">
      <alignment vertical="center"/>
      <protection/>
    </xf>
    <xf numFmtId="0" fontId="0" fillId="0" borderId="49" xfId="62" applyBorder="1" applyAlignment="1">
      <alignment vertical="center"/>
      <protection/>
    </xf>
    <xf numFmtId="0" fontId="0" fillId="0" borderId="50" xfId="62" applyBorder="1" applyAlignment="1">
      <alignment vertical="center"/>
      <protection/>
    </xf>
    <xf numFmtId="0" fontId="0" fillId="0" borderId="48" xfId="62" applyBorder="1" applyAlignment="1">
      <alignment vertical="center"/>
      <protection/>
    </xf>
    <xf numFmtId="0" fontId="30" fillId="0" borderId="48" xfId="62" applyFont="1" applyBorder="1" applyAlignment="1">
      <alignment vertical="center"/>
      <protection/>
    </xf>
    <xf numFmtId="0" fontId="0" fillId="0" borderId="43" xfId="62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0" fillId="0" borderId="44" xfId="62" applyBorder="1" applyAlignment="1">
      <alignment vertical="center"/>
      <protection/>
    </xf>
    <xf numFmtId="0" fontId="0" fillId="0" borderId="48" xfId="62" applyFont="1" applyBorder="1" applyAlignment="1">
      <alignment vertical="center"/>
      <protection/>
    </xf>
    <xf numFmtId="0" fontId="0" fillId="0" borderId="48" xfId="62" applyFont="1" applyBorder="1" applyAlignment="1">
      <alignment vertical="center"/>
      <protection/>
    </xf>
    <xf numFmtId="41" fontId="0" fillId="34" borderId="11" xfId="48" applyFont="1" applyFill="1" applyBorder="1" applyAlignment="1">
      <alignment vertical="center"/>
    </xf>
    <xf numFmtId="41" fontId="0" fillId="0" borderId="18" xfId="48" applyFont="1" applyBorder="1" applyAlignment="1">
      <alignment vertical="center"/>
    </xf>
    <xf numFmtId="41" fontId="16" fillId="0" borderId="11" xfId="48" applyFont="1" applyBorder="1" applyAlignment="1">
      <alignment vertical="center"/>
    </xf>
    <xf numFmtId="41" fontId="16" fillId="36" borderId="51" xfId="48" applyFont="1" applyFill="1" applyBorder="1" applyAlignment="1">
      <alignment vertical="center"/>
    </xf>
    <xf numFmtId="41" fontId="0" fillId="0" borderId="25" xfId="48" applyFont="1" applyBorder="1" applyAlignment="1">
      <alignment vertical="center"/>
    </xf>
    <xf numFmtId="41" fontId="0" fillId="0" borderId="16" xfId="48" applyFont="1" applyBorder="1" applyAlignment="1">
      <alignment vertical="center"/>
    </xf>
    <xf numFmtId="41" fontId="0" fillId="34" borderId="52" xfId="48" applyFont="1" applyFill="1" applyBorder="1" applyAlignment="1">
      <alignment vertical="center"/>
    </xf>
    <xf numFmtId="10" fontId="0" fillId="0" borderId="18" xfId="48" applyNumberFormat="1" applyFont="1" applyBorder="1" applyAlignment="1">
      <alignment vertical="center"/>
    </xf>
    <xf numFmtId="41" fontId="21" fillId="0" borderId="25" xfId="48" applyFont="1" applyBorder="1" applyAlignment="1">
      <alignment vertical="center"/>
    </xf>
    <xf numFmtId="0" fontId="21" fillId="33" borderId="23" xfId="0" applyFont="1" applyFill="1" applyBorder="1" applyAlignment="1">
      <alignment horizontal="center" vertical="center"/>
    </xf>
    <xf numFmtId="0" fontId="48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1" fillId="0" borderId="47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distributed" vertical="center"/>
    </xf>
    <xf numFmtId="3" fontId="13" fillId="34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distributed" vertical="center"/>
    </xf>
    <xf numFmtId="3" fontId="13" fillId="0" borderId="11" xfId="0" applyNumberFormat="1" applyFont="1" applyBorder="1" applyAlignment="1">
      <alignment horizontal="right" vertical="center"/>
    </xf>
    <xf numFmtId="0" fontId="45" fillId="33" borderId="11" xfId="0" applyFont="1" applyFill="1" applyBorder="1" applyAlignment="1">
      <alignment horizontal="distributed" vertical="center"/>
    </xf>
    <xf numFmtId="0" fontId="43" fillId="33" borderId="11" xfId="0" applyFont="1" applyFill="1" applyBorder="1" applyAlignment="1">
      <alignment horizontal="distributed" vertical="center"/>
    </xf>
    <xf numFmtId="176" fontId="13" fillId="0" borderId="11" xfId="0" applyNumberFormat="1" applyFont="1" applyBorder="1" applyAlignment="1">
      <alignment horizontal="right" vertical="center"/>
    </xf>
    <xf numFmtId="176" fontId="13" fillId="34" borderId="11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distributed" vertical="center"/>
    </xf>
    <xf numFmtId="0" fontId="16" fillId="33" borderId="12" xfId="0" applyFont="1" applyFill="1" applyBorder="1" applyAlignment="1">
      <alignment horizontal="distributed" vertical="center"/>
    </xf>
    <xf numFmtId="0" fontId="16" fillId="33" borderId="17" xfId="0" applyFont="1" applyFill="1" applyBorder="1" applyAlignment="1">
      <alignment horizontal="distributed" vertical="center"/>
    </xf>
    <xf numFmtId="0" fontId="16" fillId="35" borderId="4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33" borderId="12" xfId="0" applyFont="1" applyFill="1" applyBorder="1" applyAlignment="1">
      <alignment horizontal="distributed" vertical="center"/>
    </xf>
    <xf numFmtId="0" fontId="24" fillId="33" borderId="17" xfId="0" applyFont="1" applyFill="1" applyBorder="1" applyAlignment="1">
      <alignment horizontal="distributed" vertical="center"/>
    </xf>
    <xf numFmtId="0" fontId="24" fillId="33" borderId="11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3" fontId="36" fillId="33" borderId="12" xfId="0" applyNumberFormat="1" applyFont="1" applyFill="1" applyBorder="1" applyAlignment="1">
      <alignment horizontal="center" vertical="center"/>
    </xf>
    <xf numFmtId="3" fontId="36" fillId="33" borderId="45" xfId="0" applyNumberFormat="1" applyFont="1" applyFill="1" applyBorder="1" applyAlignment="1">
      <alignment horizontal="center" vertical="center"/>
    </xf>
    <xf numFmtId="3" fontId="36" fillId="33" borderId="17" xfId="0" applyNumberFormat="1" applyFont="1" applyFill="1" applyBorder="1" applyAlignment="1">
      <alignment horizontal="center" vertical="center"/>
    </xf>
    <xf numFmtId="3" fontId="34" fillId="33" borderId="11" xfId="0" applyNumberFormat="1" applyFon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 textRotation="255"/>
    </xf>
    <xf numFmtId="3" fontId="0" fillId="33" borderId="15" xfId="0" applyNumberFormat="1" applyFill="1" applyBorder="1" applyAlignment="1">
      <alignment horizontal="center" vertical="center" textRotation="255"/>
    </xf>
    <xf numFmtId="3" fontId="0" fillId="33" borderId="16" xfId="0" applyNumberFormat="1" applyFill="1" applyBorder="1" applyAlignment="1">
      <alignment horizontal="center" vertical="center" textRotation="255"/>
    </xf>
    <xf numFmtId="0" fontId="3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3" fontId="34" fillId="33" borderId="34" xfId="0" applyNumberFormat="1" applyFont="1" applyFill="1" applyBorder="1" applyAlignment="1">
      <alignment horizontal="center" vertical="center"/>
    </xf>
    <xf numFmtId="3" fontId="34" fillId="33" borderId="35" xfId="0" applyNumberFormat="1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distributed" vertical="center"/>
    </xf>
    <xf numFmtId="0" fontId="24" fillId="33" borderId="20" xfId="0" applyFont="1" applyFill="1" applyBorder="1" applyAlignment="1">
      <alignment horizontal="distributed" vertical="center"/>
    </xf>
    <xf numFmtId="0" fontId="24" fillId="33" borderId="26" xfId="0" applyFont="1" applyFill="1" applyBorder="1" applyAlignment="1">
      <alignment horizontal="distributed" vertical="center"/>
    </xf>
    <xf numFmtId="0" fontId="24" fillId="33" borderId="24" xfId="0" applyFont="1" applyFill="1" applyBorder="1" applyAlignment="1">
      <alignment horizontal="distributed" vertical="center"/>
    </xf>
    <xf numFmtId="0" fontId="24" fillId="33" borderId="23" xfId="0" applyFont="1" applyFill="1" applyBorder="1" applyAlignment="1">
      <alignment horizontal="distributed" vertical="center"/>
    </xf>
    <xf numFmtId="0" fontId="35" fillId="33" borderId="12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결산보고서(자체활용)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5453;&#54801;\My%20Documents\2010&#45380;%20&#44032;&#44208;&#49328;\2010&#45380;%20&#44208;&#49328;&#51088;&#47308;\2010&#45380;%20&#51116;&#47924;&#5111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자료입력"/>
      <sheetName val="1.통합(BS)"/>
      <sheetName val="2.신용(BS)"/>
      <sheetName val="3.일반(BS)"/>
      <sheetName val="4.통합(PL)"/>
      <sheetName val="5.신용(PL)"/>
      <sheetName val="6.일반(PL)"/>
      <sheetName val="변환"/>
      <sheetName val="잔액(신용)"/>
      <sheetName val="잔액(일반)"/>
      <sheetName val="잔액(신용전기)"/>
      <sheetName val="잔액(일반전기)"/>
      <sheetName val="손익(신용)"/>
      <sheetName val="손익(일반)"/>
      <sheetName val="손익(신용전기)"/>
      <sheetName val="손익(일반전기)"/>
    </sheetNames>
    <sheetDataSet>
      <sheetData sheetId="2">
        <row r="9">
          <cell r="D9">
            <v>614412</v>
          </cell>
          <cell r="E9">
            <v>752470</v>
          </cell>
          <cell r="J9">
            <v>19096099</v>
          </cell>
          <cell r="K9">
            <v>16713285</v>
          </cell>
        </row>
        <row r="10">
          <cell r="D10">
            <v>0</v>
          </cell>
          <cell r="E10">
            <v>0</v>
          </cell>
        </row>
        <row r="12">
          <cell r="J12">
            <v>106562224</v>
          </cell>
          <cell r="K12">
            <v>99760660</v>
          </cell>
        </row>
        <row r="20">
          <cell r="D20">
            <v>0</v>
          </cell>
          <cell r="E20">
            <v>0</v>
          </cell>
        </row>
        <row r="23">
          <cell r="J23">
            <v>40286</v>
          </cell>
          <cell r="K23">
            <v>102426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32037093</v>
          </cell>
          <cell r="K27">
            <v>35465062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22879</v>
          </cell>
          <cell r="K32">
            <v>56334</v>
          </cell>
        </row>
        <row r="33">
          <cell r="J33">
            <v>0</v>
          </cell>
          <cell r="K33">
            <v>0</v>
          </cell>
        </row>
        <row r="34">
          <cell r="J34">
            <v>2298009</v>
          </cell>
          <cell r="K34">
            <v>2630333</v>
          </cell>
        </row>
        <row r="35">
          <cell r="J35">
            <v>1959</v>
          </cell>
          <cell r="K35">
            <v>51762</v>
          </cell>
        </row>
        <row r="36">
          <cell r="J36">
            <v>0</v>
          </cell>
          <cell r="K36">
            <v>0</v>
          </cell>
        </row>
        <row r="37">
          <cell r="J37">
            <v>75256</v>
          </cell>
          <cell r="K37">
            <v>115309</v>
          </cell>
        </row>
        <row r="38">
          <cell r="J38">
            <v>5028</v>
          </cell>
          <cell r="K38">
            <v>3427</v>
          </cell>
        </row>
        <row r="39">
          <cell r="J39">
            <v>0</v>
          </cell>
          <cell r="K39">
            <v>0</v>
          </cell>
        </row>
        <row r="40">
          <cell r="J40">
            <v>42657</v>
          </cell>
          <cell r="K40">
            <v>52989</v>
          </cell>
        </row>
        <row r="41">
          <cell r="J41">
            <v>45273</v>
          </cell>
          <cell r="K41">
            <v>0</v>
          </cell>
        </row>
        <row r="42">
          <cell r="D42">
            <v>926602</v>
          </cell>
          <cell r="E42">
            <v>1035165</v>
          </cell>
          <cell r="J42">
            <v>0</v>
          </cell>
          <cell r="K42">
            <v>0</v>
          </cell>
        </row>
        <row r="43">
          <cell r="J43">
            <v>286769</v>
          </cell>
          <cell r="K43">
            <v>74807</v>
          </cell>
        </row>
        <row r="44">
          <cell r="J44">
            <v>0</v>
          </cell>
          <cell r="K44">
            <v>0</v>
          </cell>
        </row>
        <row r="45">
          <cell r="J45">
            <v>216769</v>
          </cell>
          <cell r="K45">
            <v>74807</v>
          </cell>
        </row>
        <row r="46">
          <cell r="J46">
            <v>79</v>
          </cell>
          <cell r="K46">
            <v>20</v>
          </cell>
        </row>
        <row r="47">
          <cell r="J47">
            <v>0</v>
          </cell>
          <cell r="K47">
            <v>0</v>
          </cell>
        </row>
        <row r="48">
          <cell r="J48">
            <v>29424</v>
          </cell>
          <cell r="K48">
            <v>18158</v>
          </cell>
        </row>
        <row r="49">
          <cell r="J49">
            <v>0</v>
          </cell>
          <cell r="K49">
            <v>0</v>
          </cell>
        </row>
        <row r="50">
          <cell r="J50">
            <v>0</v>
          </cell>
          <cell r="K50">
            <v>0</v>
          </cell>
        </row>
        <row r="51">
          <cell r="J51">
            <v>0</v>
          </cell>
          <cell r="K51">
            <v>0</v>
          </cell>
        </row>
        <row r="52">
          <cell r="J52">
            <v>552841</v>
          </cell>
          <cell r="K52">
            <v>40133</v>
          </cell>
        </row>
        <row r="55">
          <cell r="D55">
            <v>0</v>
          </cell>
          <cell r="E55">
            <v>0</v>
          </cell>
        </row>
        <row r="57">
          <cell r="D57">
            <v>92400463</v>
          </cell>
          <cell r="E57">
            <v>82413933</v>
          </cell>
        </row>
        <row r="58">
          <cell r="D58">
            <v>3483443</v>
          </cell>
          <cell r="E58">
            <v>2299969</v>
          </cell>
        </row>
        <row r="59">
          <cell r="D59">
            <v>0</v>
          </cell>
          <cell r="E59">
            <v>0</v>
          </cell>
        </row>
        <row r="74">
          <cell r="D74">
            <v>32637700</v>
          </cell>
          <cell r="E74">
            <v>36075962</v>
          </cell>
        </row>
        <row r="75">
          <cell r="D75">
            <v>300341</v>
          </cell>
          <cell r="E75">
            <v>263867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7">
          <cell r="D97">
            <v>523966</v>
          </cell>
          <cell r="E97">
            <v>523966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467687</v>
          </cell>
          <cell r="E101">
            <v>438681</v>
          </cell>
        </row>
        <row r="102">
          <cell r="D102">
            <v>301832</v>
          </cell>
          <cell r="E102">
            <v>283408</v>
          </cell>
        </row>
        <row r="103">
          <cell r="D103">
            <v>19961</v>
          </cell>
          <cell r="E103">
            <v>22847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0</v>
          </cell>
        </row>
        <row r="109">
          <cell r="D109">
            <v>291279</v>
          </cell>
          <cell r="E109">
            <v>289305</v>
          </cell>
        </row>
        <row r="110">
          <cell r="D110">
            <v>187823</v>
          </cell>
          <cell r="E110">
            <v>143292</v>
          </cell>
        </row>
        <row r="111">
          <cell r="D111">
            <v>6584</v>
          </cell>
          <cell r="E111">
            <v>13160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1">
          <cell r="D121">
            <v>0</v>
          </cell>
          <cell r="E121">
            <v>0</v>
          </cell>
        </row>
        <row r="122">
          <cell r="D122">
            <v>0</v>
          </cell>
          <cell r="E122">
            <v>0</v>
          </cell>
        </row>
        <row r="123">
          <cell r="D123">
            <v>127</v>
          </cell>
          <cell r="E123">
            <v>139</v>
          </cell>
        </row>
        <row r="124">
          <cell r="D124">
            <v>0</v>
          </cell>
          <cell r="E124">
            <v>0</v>
          </cell>
        </row>
        <row r="125">
          <cell r="D125">
            <v>0</v>
          </cell>
          <cell r="E125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0</v>
          </cell>
          <cell r="E128">
            <v>0</v>
          </cell>
        </row>
        <row r="129">
          <cell r="D129">
            <v>0</v>
          </cell>
          <cell r="E129">
            <v>0</v>
          </cell>
        </row>
        <row r="130">
          <cell r="D130">
            <v>203861</v>
          </cell>
          <cell r="E130">
            <v>249431</v>
          </cell>
        </row>
        <row r="131">
          <cell r="D131">
            <v>35067</v>
          </cell>
          <cell r="E131">
            <v>28346</v>
          </cell>
        </row>
        <row r="132">
          <cell r="D132">
            <v>0</v>
          </cell>
          <cell r="E132">
            <v>300</v>
          </cell>
        </row>
        <row r="133">
          <cell r="D133">
            <v>0</v>
          </cell>
          <cell r="E133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0</v>
          </cell>
        </row>
        <row r="138">
          <cell r="D138">
            <v>1098580</v>
          </cell>
          <cell r="E138">
            <v>1172136</v>
          </cell>
        </row>
        <row r="139">
          <cell r="D139">
            <v>0</v>
          </cell>
          <cell r="E139">
            <v>0</v>
          </cell>
        </row>
        <row r="140">
          <cell r="D140">
            <v>0</v>
          </cell>
          <cell r="E140">
            <v>14951</v>
          </cell>
        </row>
        <row r="141">
          <cell r="D141">
            <v>359</v>
          </cell>
          <cell r="E141">
            <v>0</v>
          </cell>
        </row>
        <row r="142">
          <cell r="D142">
            <v>0</v>
          </cell>
          <cell r="E142">
            <v>0</v>
          </cell>
        </row>
        <row r="143">
          <cell r="D143">
            <v>0</v>
          </cell>
          <cell r="E143">
            <v>0</v>
          </cell>
        </row>
        <row r="144">
          <cell r="D144">
            <v>0</v>
          </cell>
          <cell r="E144">
            <v>0</v>
          </cell>
        </row>
        <row r="145">
          <cell r="D145">
            <v>0</v>
          </cell>
          <cell r="E145">
            <v>0</v>
          </cell>
        </row>
        <row r="146">
          <cell r="D146">
            <v>72827</v>
          </cell>
          <cell r="E146">
            <v>71099</v>
          </cell>
        </row>
        <row r="153">
          <cell r="D153">
            <v>3331351</v>
          </cell>
          <cell r="E153">
            <v>3058391</v>
          </cell>
        </row>
      </sheetData>
      <sheetData sheetId="3">
        <row r="8">
          <cell r="J8">
            <v>276525</v>
          </cell>
          <cell r="K8">
            <v>125151</v>
          </cell>
        </row>
        <row r="9">
          <cell r="D9">
            <v>0</v>
          </cell>
          <cell r="E9">
            <v>0</v>
          </cell>
          <cell r="J9">
            <v>4507</v>
          </cell>
          <cell r="K9">
            <v>4844</v>
          </cell>
        </row>
        <row r="10">
          <cell r="J10">
            <v>335503</v>
          </cell>
          <cell r="K10">
            <v>179680</v>
          </cell>
        </row>
        <row r="11">
          <cell r="D11">
            <v>0</v>
          </cell>
          <cell r="E11">
            <v>0</v>
          </cell>
          <cell r="J11">
            <v>0</v>
          </cell>
          <cell r="K11">
            <v>0</v>
          </cell>
        </row>
        <row r="12">
          <cell r="D12">
            <v>5273229</v>
          </cell>
          <cell r="E12">
            <v>4935313</v>
          </cell>
          <cell r="J12">
            <v>10434</v>
          </cell>
          <cell r="K12">
            <v>4833</v>
          </cell>
        </row>
        <row r="13">
          <cell r="D13">
            <v>192196</v>
          </cell>
          <cell r="E13">
            <v>328305</v>
          </cell>
          <cell r="J13">
            <v>20684</v>
          </cell>
          <cell r="K13">
            <v>25997</v>
          </cell>
        </row>
        <row r="14">
          <cell r="D14">
            <v>0</v>
          </cell>
          <cell r="E14">
            <v>0</v>
          </cell>
          <cell r="J14">
            <v>7900000</v>
          </cell>
          <cell r="K14">
            <v>3840000</v>
          </cell>
        </row>
        <row r="15">
          <cell r="D15">
            <v>0</v>
          </cell>
          <cell r="E15">
            <v>0</v>
          </cell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D17">
            <v>4833808</v>
          </cell>
          <cell r="E17">
            <v>5723602</v>
          </cell>
          <cell r="J17">
            <v>304158</v>
          </cell>
          <cell r="K17">
            <v>191710</v>
          </cell>
        </row>
        <row r="18">
          <cell r="J18">
            <v>106519</v>
          </cell>
          <cell r="K18">
            <v>211259</v>
          </cell>
        </row>
        <row r="19">
          <cell r="D19">
            <v>0</v>
          </cell>
          <cell r="E19">
            <v>0</v>
          </cell>
          <cell r="J19">
            <v>0</v>
          </cell>
          <cell r="K19">
            <v>0</v>
          </cell>
        </row>
        <row r="20">
          <cell r="D20">
            <v>50056</v>
          </cell>
          <cell r="E20">
            <v>29774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J21">
            <v>0</v>
          </cell>
          <cell r="K21">
            <v>0</v>
          </cell>
        </row>
        <row r="22">
          <cell r="D22">
            <v>247866</v>
          </cell>
          <cell r="E22">
            <v>317071</v>
          </cell>
          <cell r="J22">
            <v>0</v>
          </cell>
          <cell r="K22">
            <v>0</v>
          </cell>
        </row>
        <row r="23">
          <cell r="D23">
            <v>0</v>
          </cell>
          <cell r="E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J24">
            <v>31901</v>
          </cell>
          <cell r="K24">
            <v>16025</v>
          </cell>
        </row>
        <row r="25"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J26">
            <v>0</v>
          </cell>
          <cell r="K26">
            <v>0</v>
          </cell>
        </row>
        <row r="27">
          <cell r="J27">
            <v>150157</v>
          </cell>
          <cell r="K27">
            <v>156642</v>
          </cell>
        </row>
        <row r="28">
          <cell r="D28">
            <v>0</v>
          </cell>
          <cell r="E28">
            <v>0</v>
          </cell>
          <cell r="J28">
            <v>637658</v>
          </cell>
          <cell r="K28">
            <v>329175</v>
          </cell>
        </row>
        <row r="30">
          <cell r="D30">
            <v>0</v>
          </cell>
          <cell r="E30">
            <v>0</v>
          </cell>
        </row>
        <row r="31">
          <cell r="D31">
            <v>52</v>
          </cell>
          <cell r="E31">
            <v>29</v>
          </cell>
        </row>
        <row r="32">
          <cell r="E32">
            <v>80912</v>
          </cell>
        </row>
        <row r="33">
          <cell r="D33">
            <v>0</v>
          </cell>
          <cell r="E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18520</v>
          </cell>
          <cell r="E35">
            <v>39716</v>
          </cell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D38">
            <v>1023349</v>
          </cell>
          <cell r="E38">
            <v>713946</v>
          </cell>
        </row>
        <row r="39">
          <cell r="D39">
            <v>0</v>
          </cell>
          <cell r="E39">
            <v>0</v>
          </cell>
          <cell r="J39">
            <v>7438100</v>
          </cell>
          <cell r="K39">
            <v>8682310</v>
          </cell>
        </row>
        <row r="40">
          <cell r="D40">
            <v>566994</v>
          </cell>
          <cell r="E40">
            <v>570774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J41">
            <v>3406</v>
          </cell>
          <cell r="K41">
            <v>6015</v>
          </cell>
        </row>
        <row r="42">
          <cell r="D42">
            <v>20737</v>
          </cell>
          <cell r="E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J43">
            <v>171000</v>
          </cell>
          <cell r="K43">
            <v>142000</v>
          </cell>
        </row>
        <row r="44">
          <cell r="D44">
            <v>0</v>
          </cell>
          <cell r="E44">
            <v>0</v>
          </cell>
          <cell r="J44">
            <v>0</v>
          </cell>
          <cell r="K44">
            <v>0</v>
          </cell>
        </row>
        <row r="45">
          <cell r="D45">
            <v>15422</v>
          </cell>
          <cell r="E45">
            <v>0</v>
          </cell>
          <cell r="J45">
            <v>0</v>
          </cell>
          <cell r="K45">
            <v>0</v>
          </cell>
        </row>
        <row r="46">
          <cell r="D46">
            <v>0</v>
          </cell>
          <cell r="E46">
            <v>0</v>
          </cell>
          <cell r="J46">
            <v>0</v>
          </cell>
          <cell r="K46">
            <v>0</v>
          </cell>
        </row>
        <row r="47">
          <cell r="D47">
            <v>19377</v>
          </cell>
          <cell r="E47">
            <v>109239</v>
          </cell>
          <cell r="J47">
            <v>0</v>
          </cell>
          <cell r="K47">
            <v>0</v>
          </cell>
        </row>
        <row r="48">
          <cell r="D48">
            <v>0</v>
          </cell>
          <cell r="E48">
            <v>0</v>
          </cell>
          <cell r="J48">
            <v>0</v>
          </cell>
          <cell r="K48">
            <v>0</v>
          </cell>
        </row>
        <row r="49">
          <cell r="D49">
            <v>0</v>
          </cell>
          <cell r="E49">
            <v>0</v>
          </cell>
          <cell r="J49">
            <v>327508</v>
          </cell>
          <cell r="K49">
            <v>148214</v>
          </cell>
        </row>
        <row r="50">
          <cell r="D50">
            <v>0</v>
          </cell>
          <cell r="E50">
            <v>0</v>
          </cell>
          <cell r="J50">
            <v>0</v>
          </cell>
          <cell r="K50">
            <v>0</v>
          </cell>
        </row>
        <row r="51">
          <cell r="J51">
            <v>247508</v>
          </cell>
          <cell r="K51">
            <v>148214</v>
          </cell>
        </row>
        <row r="52">
          <cell r="D52">
            <v>637658</v>
          </cell>
          <cell r="E52">
            <v>329175</v>
          </cell>
          <cell r="J52">
            <v>0</v>
          </cell>
          <cell r="K52">
            <v>0</v>
          </cell>
        </row>
        <row r="53">
          <cell r="D53">
            <v>5000</v>
          </cell>
          <cell r="E53">
            <v>5000</v>
          </cell>
          <cell r="J53">
            <v>12977</v>
          </cell>
          <cell r="K53">
            <v>7553</v>
          </cell>
        </row>
        <row r="54">
          <cell r="D54">
            <v>0</v>
          </cell>
          <cell r="E54">
            <v>0</v>
          </cell>
          <cell r="J54">
            <v>0</v>
          </cell>
          <cell r="K54">
            <v>0</v>
          </cell>
        </row>
        <row r="56">
          <cell r="D56">
            <v>0</v>
          </cell>
          <cell r="E56">
            <v>0</v>
          </cell>
        </row>
        <row r="58">
          <cell r="J58">
            <v>4807536</v>
          </cell>
          <cell r="K58">
            <v>4491460</v>
          </cell>
        </row>
        <row r="59">
          <cell r="D59">
            <v>4682482</v>
          </cell>
          <cell r="E59">
            <v>3077893</v>
          </cell>
          <cell r="J59">
            <v>4332990</v>
          </cell>
          <cell r="K59">
            <v>4112855</v>
          </cell>
        </row>
        <row r="60">
          <cell r="D60">
            <v>0</v>
          </cell>
          <cell r="E60">
            <v>0</v>
          </cell>
          <cell r="J60">
            <v>6737</v>
          </cell>
          <cell r="K60">
            <v>6518</v>
          </cell>
        </row>
        <row r="61">
          <cell r="D61">
            <v>0</v>
          </cell>
          <cell r="E61">
            <v>0</v>
          </cell>
          <cell r="J61">
            <v>451153</v>
          </cell>
          <cell r="K61">
            <v>356773</v>
          </cell>
        </row>
        <row r="62">
          <cell r="D62">
            <v>0</v>
          </cell>
          <cell r="E62">
            <v>0</v>
          </cell>
          <cell r="J62">
            <v>30130</v>
          </cell>
          <cell r="K62">
            <v>28350</v>
          </cell>
        </row>
        <row r="63">
          <cell r="D63">
            <v>0</v>
          </cell>
          <cell r="E63">
            <v>0</v>
          </cell>
          <cell r="J63">
            <v>0</v>
          </cell>
          <cell r="K63">
            <v>0</v>
          </cell>
        </row>
        <row r="64">
          <cell r="J64">
            <v>369762</v>
          </cell>
          <cell r="K64">
            <v>369762</v>
          </cell>
        </row>
        <row r="65">
          <cell r="D65">
            <v>164000</v>
          </cell>
          <cell r="E65">
            <v>4000</v>
          </cell>
          <cell r="J65">
            <v>369762</v>
          </cell>
          <cell r="K65">
            <v>369762</v>
          </cell>
        </row>
        <row r="66">
          <cell r="D66">
            <v>0</v>
          </cell>
          <cell r="E66">
            <v>0</v>
          </cell>
          <cell r="J66">
            <v>0</v>
          </cell>
          <cell r="K66">
            <v>0</v>
          </cell>
        </row>
        <row r="67">
          <cell r="J67">
            <v>369762</v>
          </cell>
          <cell r="K67">
            <v>369762</v>
          </cell>
        </row>
        <row r="68">
          <cell r="D68">
            <v>2851916</v>
          </cell>
          <cell r="E68">
            <v>2851916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J69">
            <v>0</v>
          </cell>
          <cell r="K69">
            <v>-6595</v>
          </cell>
        </row>
        <row r="70">
          <cell r="D70">
            <v>0</v>
          </cell>
          <cell r="E70">
            <v>0</v>
          </cell>
          <cell r="J70">
            <v>0</v>
          </cell>
          <cell r="K70">
            <v>6595</v>
          </cell>
        </row>
        <row r="71">
          <cell r="D71">
            <v>0</v>
          </cell>
          <cell r="E71">
            <v>0</v>
          </cell>
          <cell r="J71">
            <v>0</v>
          </cell>
          <cell r="K71">
            <v>0</v>
          </cell>
        </row>
        <row r="72">
          <cell r="D72">
            <v>3870968</v>
          </cell>
          <cell r="E72">
            <v>3720631</v>
          </cell>
          <cell r="J72">
            <v>0</v>
          </cell>
          <cell r="K72">
            <v>0</v>
          </cell>
        </row>
        <row r="73">
          <cell r="D73">
            <v>667112</v>
          </cell>
          <cell r="E73">
            <v>532019</v>
          </cell>
          <cell r="J73">
            <v>0</v>
          </cell>
          <cell r="K73">
            <v>0</v>
          </cell>
        </row>
        <row r="74">
          <cell r="D74">
            <v>255632</v>
          </cell>
          <cell r="E74">
            <v>267850</v>
          </cell>
        </row>
        <row r="75">
          <cell r="D75">
            <v>0</v>
          </cell>
          <cell r="E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J79">
            <v>3604448</v>
          </cell>
          <cell r="K79">
            <v>3454067</v>
          </cell>
        </row>
        <row r="80">
          <cell r="D80">
            <v>2216195</v>
          </cell>
          <cell r="E80">
            <v>1521397</v>
          </cell>
        </row>
        <row r="81">
          <cell r="D81">
            <v>984351</v>
          </cell>
          <cell r="E81">
            <v>605328</v>
          </cell>
          <cell r="J81">
            <v>1123000</v>
          </cell>
          <cell r="K81">
            <v>1033000</v>
          </cell>
        </row>
        <row r="82">
          <cell r="D82">
            <v>358074</v>
          </cell>
          <cell r="E82">
            <v>122010</v>
          </cell>
          <cell r="J82">
            <v>1654432</v>
          </cell>
          <cell r="K82">
            <v>1556984</v>
          </cell>
        </row>
        <row r="83">
          <cell r="D83">
            <v>0</v>
          </cell>
          <cell r="E83">
            <v>0</v>
          </cell>
          <cell r="J83">
            <v>1425432</v>
          </cell>
          <cell r="K83">
            <v>1327984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175345</v>
          </cell>
          <cell r="J85">
            <v>129000</v>
          </cell>
          <cell r="K85">
            <v>129000</v>
          </cell>
        </row>
        <row r="86">
          <cell r="D86">
            <v>0</v>
          </cell>
          <cell r="E86">
            <v>0</v>
          </cell>
          <cell r="J86">
            <v>100000</v>
          </cell>
          <cell r="K86">
            <v>100000</v>
          </cell>
        </row>
        <row r="87">
          <cell r="J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  <cell r="J89">
            <v>827016</v>
          </cell>
          <cell r="K89">
            <v>864083</v>
          </cell>
        </row>
        <row r="90">
          <cell r="D90">
            <v>0</v>
          </cell>
          <cell r="E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  <cell r="J93">
            <v>8781746</v>
          </cell>
          <cell r="K93">
            <v>8308694</v>
          </cell>
        </row>
        <row r="94">
          <cell r="D94">
            <v>0</v>
          </cell>
          <cell r="E94">
            <v>0</v>
          </cell>
        </row>
        <row r="95">
          <cell r="D95">
            <v>12902</v>
          </cell>
          <cell r="E95">
            <v>20343</v>
          </cell>
        </row>
        <row r="96">
          <cell r="D96">
            <v>0</v>
          </cell>
          <cell r="E96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3">
          <cell r="D103">
            <v>32394</v>
          </cell>
          <cell r="E103">
            <v>32390</v>
          </cell>
        </row>
        <row r="109">
          <cell r="D109">
            <v>5450395</v>
          </cell>
          <cell r="E109">
            <v>5250303</v>
          </cell>
        </row>
      </sheetData>
      <sheetData sheetId="5">
        <row r="8">
          <cell r="I8">
            <v>874995</v>
          </cell>
          <cell r="J8">
            <v>1004469</v>
          </cell>
        </row>
        <row r="9">
          <cell r="D9">
            <v>1280714</v>
          </cell>
          <cell r="E9">
            <v>1382954</v>
          </cell>
          <cell r="I9">
            <v>247103</v>
          </cell>
          <cell r="J9">
            <v>74807</v>
          </cell>
        </row>
        <row r="10">
          <cell r="D10">
            <v>0</v>
          </cell>
          <cell r="E10">
            <v>0</v>
          </cell>
          <cell r="I10">
            <v>0</v>
          </cell>
          <cell r="J10">
            <v>0</v>
          </cell>
        </row>
        <row r="11">
          <cell r="D11">
            <v>0</v>
          </cell>
          <cell r="E11">
            <v>0</v>
          </cell>
          <cell r="I11">
            <v>5415</v>
          </cell>
          <cell r="J11">
            <v>6174</v>
          </cell>
        </row>
        <row r="12">
          <cell r="D12">
            <v>7926501</v>
          </cell>
          <cell r="E12">
            <v>7501535</v>
          </cell>
          <cell r="I12">
            <v>82576</v>
          </cell>
          <cell r="J12">
            <v>82149</v>
          </cell>
        </row>
        <row r="13">
          <cell r="D13">
            <v>0</v>
          </cell>
          <cell r="E13">
            <v>0</v>
          </cell>
          <cell r="I13">
            <v>73436</v>
          </cell>
          <cell r="J13">
            <v>73758</v>
          </cell>
        </row>
        <row r="14">
          <cell r="D14">
            <v>50753</v>
          </cell>
          <cell r="E14">
            <v>4877</v>
          </cell>
          <cell r="I14">
            <v>12</v>
          </cell>
          <cell r="J14">
            <v>12</v>
          </cell>
        </row>
        <row r="15">
          <cell r="D15">
            <v>452</v>
          </cell>
          <cell r="E15">
            <v>364</v>
          </cell>
          <cell r="I15">
            <v>268493</v>
          </cell>
          <cell r="J15">
            <v>255333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215</v>
          </cell>
          <cell r="E21">
            <v>91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I25">
            <v>0</v>
          </cell>
          <cell r="J25">
            <v>64990</v>
          </cell>
        </row>
        <row r="26"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I28">
            <v>0</v>
          </cell>
          <cell r="J28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39618</v>
          </cell>
          <cell r="E33">
            <v>44591</v>
          </cell>
          <cell r="I33">
            <v>0</v>
          </cell>
          <cell r="J33">
            <v>0</v>
          </cell>
        </row>
        <row r="34">
          <cell r="D34">
            <v>77738</v>
          </cell>
          <cell r="E34">
            <v>63681</v>
          </cell>
        </row>
        <row r="35">
          <cell r="D35">
            <v>276564</v>
          </cell>
          <cell r="E35">
            <v>241729</v>
          </cell>
          <cell r="I35">
            <v>1024</v>
          </cell>
          <cell r="J35">
            <v>0</v>
          </cell>
        </row>
        <row r="36">
          <cell r="D36">
            <v>0</v>
          </cell>
          <cell r="E36">
            <v>2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I39">
            <v>8273</v>
          </cell>
          <cell r="J39">
            <v>12038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  <cell r="I41">
            <v>6</v>
          </cell>
          <cell r="J41">
            <v>20</v>
          </cell>
        </row>
        <row r="42">
          <cell r="D42">
            <v>15412</v>
          </cell>
          <cell r="E42">
            <v>16024</v>
          </cell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D45">
            <v>4166622</v>
          </cell>
          <cell r="E45">
            <v>4957529</v>
          </cell>
          <cell r="I45">
            <v>0</v>
          </cell>
          <cell r="J45">
            <v>0</v>
          </cell>
        </row>
        <row r="46">
          <cell r="D46">
            <v>403756</v>
          </cell>
          <cell r="E46">
            <v>406111</v>
          </cell>
          <cell r="I46">
            <v>0</v>
          </cell>
          <cell r="J46">
            <v>0</v>
          </cell>
        </row>
        <row r="47">
          <cell r="D47">
            <v>28074</v>
          </cell>
          <cell r="E47">
            <v>29200</v>
          </cell>
          <cell r="I47">
            <v>31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I55">
            <v>57641</v>
          </cell>
          <cell r="J55">
            <v>40414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9">
          <cell r="D59">
            <v>840000</v>
          </cell>
          <cell r="E59">
            <v>350000</v>
          </cell>
        </row>
        <row r="60">
          <cell r="D60">
            <v>0</v>
          </cell>
          <cell r="E60">
            <v>0</v>
          </cell>
          <cell r="I60">
            <v>72616</v>
          </cell>
          <cell r="J60">
            <v>55515</v>
          </cell>
        </row>
        <row r="62">
          <cell r="D62">
            <v>0</v>
          </cell>
          <cell r="E62">
            <v>0</v>
          </cell>
          <cell r="I62">
            <v>1051403</v>
          </cell>
          <cell r="J62">
            <v>538745</v>
          </cell>
        </row>
        <row r="63">
          <cell r="D63">
            <v>0</v>
          </cell>
          <cell r="E63">
            <v>0</v>
          </cell>
        </row>
        <row r="65">
          <cell r="D65">
            <v>5957</v>
          </cell>
          <cell r="E65">
            <v>6114</v>
          </cell>
        </row>
        <row r="66">
          <cell r="D66">
            <v>156747</v>
          </cell>
          <cell r="E66">
            <v>165488</v>
          </cell>
        </row>
        <row r="68">
          <cell r="D68">
            <v>261435</v>
          </cell>
          <cell r="E68">
            <v>250727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24940</v>
          </cell>
          <cell r="E71">
            <v>12683</v>
          </cell>
        </row>
        <row r="72">
          <cell r="D72">
            <v>30966</v>
          </cell>
          <cell r="E72">
            <v>40088</v>
          </cell>
        </row>
      </sheetData>
      <sheetData sheetId="6">
        <row r="7">
          <cell r="I7">
            <v>0</v>
          </cell>
          <cell r="J7">
            <v>0</v>
          </cell>
        </row>
        <row r="8">
          <cell r="D8">
            <v>30749190</v>
          </cell>
          <cell r="E8">
            <v>29980453</v>
          </cell>
          <cell r="I8">
            <v>0</v>
          </cell>
          <cell r="J8">
            <v>0</v>
          </cell>
        </row>
        <row r="9">
          <cell r="D9">
            <v>251409</v>
          </cell>
          <cell r="E9">
            <v>277367</v>
          </cell>
          <cell r="I9">
            <v>0</v>
          </cell>
          <cell r="J9">
            <v>0</v>
          </cell>
        </row>
        <row r="10">
          <cell r="D10">
            <v>0</v>
          </cell>
          <cell r="E10">
            <v>0</v>
          </cell>
          <cell r="I10">
            <v>0</v>
          </cell>
          <cell r="J10">
            <v>0</v>
          </cell>
        </row>
        <row r="11">
          <cell r="D11">
            <v>103002</v>
          </cell>
          <cell r="E11">
            <v>121426</v>
          </cell>
          <cell r="I11">
            <v>0</v>
          </cell>
          <cell r="J11">
            <v>0</v>
          </cell>
        </row>
        <row r="12">
          <cell r="D12">
            <v>46000</v>
          </cell>
          <cell r="E12">
            <v>45937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I13">
            <v>0</v>
          </cell>
          <cell r="J13">
            <v>0</v>
          </cell>
        </row>
        <row r="14">
          <cell r="D14">
            <v>58637</v>
          </cell>
          <cell r="E14">
            <v>142587</v>
          </cell>
        </row>
        <row r="15">
          <cell r="D15">
            <v>44725</v>
          </cell>
          <cell r="E15">
            <v>61794</v>
          </cell>
        </row>
        <row r="16">
          <cell r="D16">
            <v>430858</v>
          </cell>
          <cell r="E16">
            <v>405627</v>
          </cell>
          <cell r="I16">
            <v>0</v>
          </cell>
          <cell r="J16">
            <v>0</v>
          </cell>
        </row>
        <row r="17">
          <cell r="D17">
            <v>337447</v>
          </cell>
          <cell r="E17">
            <v>267269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29086908</v>
          </cell>
          <cell r="E20">
            <v>28320889</v>
          </cell>
          <cell r="I20">
            <v>0</v>
          </cell>
          <cell r="J20">
            <v>0</v>
          </cell>
        </row>
        <row r="21">
          <cell r="D21">
            <v>355801</v>
          </cell>
          <cell r="E21">
            <v>373487</v>
          </cell>
          <cell r="I21">
            <v>0</v>
          </cell>
          <cell r="J21">
            <v>0</v>
          </cell>
        </row>
        <row r="22">
          <cell r="D22">
            <v>-13666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77830</v>
          </cell>
          <cell r="E24">
            <v>64492</v>
          </cell>
          <cell r="I24">
            <v>143855</v>
          </cell>
          <cell r="J24">
            <v>182763</v>
          </cell>
        </row>
        <row r="25">
          <cell r="D25">
            <v>0</v>
          </cell>
          <cell r="E25">
            <v>0</v>
          </cell>
        </row>
        <row r="26">
          <cell r="I26">
            <v>277155</v>
          </cell>
          <cell r="J26">
            <v>374365</v>
          </cell>
        </row>
        <row r="27">
          <cell r="I27">
            <v>0</v>
          </cell>
          <cell r="J27">
            <v>0</v>
          </cell>
        </row>
        <row r="28">
          <cell r="D28">
            <v>1663381</v>
          </cell>
          <cell r="E28">
            <v>1623170</v>
          </cell>
          <cell r="I28">
            <v>0</v>
          </cell>
          <cell r="J28">
            <v>0</v>
          </cell>
        </row>
        <row r="29">
          <cell r="D29">
            <v>191645</v>
          </cell>
          <cell r="E29">
            <v>164194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22274</v>
          </cell>
          <cell r="E31">
            <v>17818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275000</v>
          </cell>
          <cell r="E33">
            <v>230000</v>
          </cell>
          <cell r="I33">
            <v>0</v>
          </cell>
          <cell r="J33">
            <v>0</v>
          </cell>
        </row>
        <row r="34">
          <cell r="D34">
            <v>399019</v>
          </cell>
          <cell r="E34">
            <v>365942</v>
          </cell>
          <cell r="I34">
            <v>0</v>
          </cell>
          <cell r="J34">
            <v>0</v>
          </cell>
        </row>
        <row r="35">
          <cell r="D35">
            <v>6749</v>
          </cell>
          <cell r="E35">
            <v>7557</v>
          </cell>
          <cell r="I35">
            <v>21</v>
          </cell>
          <cell r="J35">
            <v>424</v>
          </cell>
        </row>
        <row r="36">
          <cell r="D36">
            <v>518375</v>
          </cell>
          <cell r="E36">
            <v>503937</v>
          </cell>
          <cell r="I36">
            <v>0</v>
          </cell>
          <cell r="J36">
            <v>0</v>
          </cell>
        </row>
        <row r="37">
          <cell r="D37">
            <v>656147</v>
          </cell>
          <cell r="E37">
            <v>615483</v>
          </cell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265</v>
          </cell>
          <cell r="J39">
            <v>25186</v>
          </cell>
        </row>
        <row r="40">
          <cell r="I40">
            <v>0</v>
          </cell>
          <cell r="J40">
            <v>0</v>
          </cell>
        </row>
        <row r="41">
          <cell r="D41">
            <v>149406</v>
          </cell>
          <cell r="E41">
            <v>226519</v>
          </cell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3">
          <cell r="D43">
            <v>21062</v>
          </cell>
          <cell r="E43">
            <v>255888</v>
          </cell>
          <cell r="I43">
            <v>0</v>
          </cell>
          <cell r="J43">
            <v>0</v>
          </cell>
        </row>
        <row r="44">
          <cell r="D44">
            <v>677743</v>
          </cell>
          <cell r="E44">
            <v>372166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I45">
            <v>3000</v>
          </cell>
          <cell r="J45">
            <v>360</v>
          </cell>
        </row>
        <row r="46">
          <cell r="D46">
            <v>6368</v>
          </cell>
          <cell r="E46">
            <v>18277</v>
          </cell>
          <cell r="I46">
            <v>0</v>
          </cell>
          <cell r="J46">
            <v>0</v>
          </cell>
        </row>
        <row r="47">
          <cell r="D47">
            <v>115160</v>
          </cell>
          <cell r="E47">
            <v>123771</v>
          </cell>
          <cell r="I47">
            <v>0</v>
          </cell>
          <cell r="J47">
            <v>0</v>
          </cell>
        </row>
        <row r="48">
          <cell r="D48">
            <v>15823</v>
          </cell>
          <cell r="E48">
            <v>22360</v>
          </cell>
          <cell r="I48">
            <v>0</v>
          </cell>
          <cell r="J48">
            <v>0</v>
          </cell>
        </row>
        <row r="49">
          <cell r="D49">
            <v>40190</v>
          </cell>
          <cell r="E49">
            <v>42120</v>
          </cell>
          <cell r="I49">
            <v>0</v>
          </cell>
          <cell r="J49">
            <v>0</v>
          </cell>
        </row>
        <row r="51">
          <cell r="D51">
            <v>331999</v>
          </cell>
          <cell r="E51">
            <v>322888</v>
          </cell>
        </row>
        <row r="52">
          <cell r="D52">
            <v>243292</v>
          </cell>
          <cell r="E52">
            <v>181210</v>
          </cell>
          <cell r="I52">
            <v>0</v>
          </cell>
          <cell r="J52">
            <v>0</v>
          </cell>
        </row>
        <row r="53">
          <cell r="D53">
            <v>21800</v>
          </cell>
          <cell r="E53">
            <v>22273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I58">
            <v>224980</v>
          </cell>
          <cell r="J58">
            <v>29297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  <cell r="I61">
            <v>0</v>
          </cell>
          <cell r="J61">
            <v>320</v>
          </cell>
        </row>
        <row r="62">
          <cell r="D62">
            <v>0</v>
          </cell>
          <cell r="E62">
            <v>0</v>
          </cell>
          <cell r="I62">
            <v>-408462</v>
          </cell>
          <cell r="J62">
            <v>-33504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32861</v>
          </cell>
        </row>
        <row r="65">
          <cell r="D65">
            <v>0</v>
          </cell>
          <cell r="E65">
            <v>0</v>
          </cell>
        </row>
        <row r="66">
          <cell r="D66">
            <v>80856</v>
          </cell>
          <cell r="E66">
            <v>53286</v>
          </cell>
        </row>
        <row r="67">
          <cell r="D67">
            <v>0</v>
          </cell>
          <cell r="E67">
            <v>0</v>
          </cell>
        </row>
        <row r="68">
          <cell r="D68">
            <v>192959</v>
          </cell>
          <cell r="E68">
            <v>209791</v>
          </cell>
        </row>
        <row r="69">
          <cell r="D69">
            <v>2293</v>
          </cell>
          <cell r="E69">
            <v>408</v>
          </cell>
        </row>
        <row r="70">
          <cell r="D70">
            <v>0</v>
          </cell>
          <cell r="E70">
            <v>0</v>
          </cell>
        </row>
      </sheetData>
      <sheetData sheetId="8">
        <row r="5">
          <cell r="B5">
            <v>110000</v>
          </cell>
          <cell r="C5">
            <v>38904522</v>
          </cell>
          <cell r="E5">
            <v>109400</v>
          </cell>
          <cell r="F5">
            <v>0</v>
          </cell>
        </row>
        <row r="6">
          <cell r="B6">
            <v>110100</v>
          </cell>
          <cell r="C6">
            <v>614412</v>
          </cell>
          <cell r="E6">
            <v>109401</v>
          </cell>
          <cell r="F6">
            <v>0</v>
          </cell>
        </row>
        <row r="7">
          <cell r="B7">
            <v>110200</v>
          </cell>
          <cell r="C7">
            <v>576312</v>
          </cell>
          <cell r="E7">
            <v>109402</v>
          </cell>
          <cell r="F7">
            <v>0</v>
          </cell>
        </row>
        <row r="8">
          <cell r="B8">
            <v>110300</v>
          </cell>
          <cell r="C8">
            <v>38100</v>
          </cell>
          <cell r="E8">
            <v>109403</v>
          </cell>
          <cell r="F8">
            <v>0</v>
          </cell>
        </row>
        <row r="9">
          <cell r="B9">
            <v>110700</v>
          </cell>
          <cell r="C9">
            <v>0</v>
          </cell>
          <cell r="E9">
            <v>109404</v>
          </cell>
          <cell r="F9">
            <v>0</v>
          </cell>
        </row>
        <row r="10">
          <cell r="B10">
            <v>110701</v>
          </cell>
          <cell r="C10">
            <v>0</v>
          </cell>
          <cell r="E10">
            <v>109405</v>
          </cell>
          <cell r="F10">
            <v>0</v>
          </cell>
        </row>
        <row r="11">
          <cell r="B11">
            <v>110702</v>
          </cell>
          <cell r="C11">
            <v>0</v>
          </cell>
          <cell r="E11">
            <v>130000</v>
          </cell>
          <cell r="F11">
            <v>125698610</v>
          </cell>
        </row>
        <row r="12">
          <cell r="B12">
            <v>111000</v>
          </cell>
          <cell r="C12">
            <v>38290110</v>
          </cell>
          <cell r="E12">
            <v>131000</v>
          </cell>
          <cell r="F12">
            <v>19096099</v>
          </cell>
        </row>
        <row r="13">
          <cell r="B13">
            <v>111100</v>
          </cell>
          <cell r="C13">
            <v>38290110</v>
          </cell>
          <cell r="E13">
            <v>131100</v>
          </cell>
          <cell r="F13">
            <v>18229384</v>
          </cell>
        </row>
        <row r="14">
          <cell r="B14">
            <v>111200</v>
          </cell>
          <cell r="C14">
            <v>11965000</v>
          </cell>
          <cell r="E14">
            <v>131200</v>
          </cell>
          <cell r="F14">
            <v>866715</v>
          </cell>
        </row>
        <row r="15">
          <cell r="B15">
            <v>111300</v>
          </cell>
          <cell r="C15">
            <v>24600000</v>
          </cell>
          <cell r="E15">
            <v>131201</v>
          </cell>
          <cell r="F15">
            <v>804400</v>
          </cell>
        </row>
        <row r="16">
          <cell r="B16">
            <v>111301</v>
          </cell>
          <cell r="C16">
            <v>0</v>
          </cell>
          <cell r="E16">
            <v>131202</v>
          </cell>
          <cell r="F16">
            <v>0</v>
          </cell>
        </row>
        <row r="17">
          <cell r="B17">
            <v>111302</v>
          </cell>
          <cell r="C17">
            <v>0</v>
          </cell>
          <cell r="E17">
            <v>131203</v>
          </cell>
          <cell r="F17">
            <v>0</v>
          </cell>
        </row>
        <row r="18">
          <cell r="B18">
            <v>111303</v>
          </cell>
          <cell r="C18">
            <v>0</v>
          </cell>
          <cell r="E18">
            <v>131204</v>
          </cell>
          <cell r="F18">
            <v>0</v>
          </cell>
        </row>
        <row r="19">
          <cell r="B19">
            <v>111304</v>
          </cell>
          <cell r="C19">
            <v>0</v>
          </cell>
          <cell r="E19">
            <v>131205</v>
          </cell>
          <cell r="F19">
            <v>0</v>
          </cell>
        </row>
        <row r="20">
          <cell r="B20">
            <v>111305</v>
          </cell>
          <cell r="C20">
            <v>0</v>
          </cell>
          <cell r="E20">
            <v>131206</v>
          </cell>
          <cell r="F20">
            <v>0</v>
          </cell>
        </row>
        <row r="21">
          <cell r="B21">
            <v>111306</v>
          </cell>
          <cell r="C21">
            <v>0</v>
          </cell>
          <cell r="E21">
            <v>131207</v>
          </cell>
          <cell r="F21">
            <v>0</v>
          </cell>
        </row>
        <row r="22">
          <cell r="B22">
            <v>111307</v>
          </cell>
          <cell r="C22">
            <v>0</v>
          </cell>
          <cell r="E22">
            <v>131208</v>
          </cell>
          <cell r="F22">
            <v>0</v>
          </cell>
        </row>
        <row r="23">
          <cell r="B23">
            <v>111308</v>
          </cell>
          <cell r="C23">
            <v>0</v>
          </cell>
          <cell r="E23">
            <v>131209</v>
          </cell>
          <cell r="F23">
            <v>0</v>
          </cell>
        </row>
        <row r="24">
          <cell r="B24">
            <v>111309</v>
          </cell>
          <cell r="C24">
            <v>4000000</v>
          </cell>
          <cell r="E24">
            <v>131210</v>
          </cell>
          <cell r="F24">
            <v>0</v>
          </cell>
        </row>
        <row r="25">
          <cell r="B25">
            <v>111310</v>
          </cell>
          <cell r="C25">
            <v>2500000</v>
          </cell>
          <cell r="E25">
            <v>131211</v>
          </cell>
          <cell r="F25">
            <v>0</v>
          </cell>
        </row>
        <row r="26">
          <cell r="B26">
            <v>111311</v>
          </cell>
          <cell r="C26">
            <v>0</v>
          </cell>
          <cell r="E26">
            <v>131212</v>
          </cell>
          <cell r="F26">
            <v>0</v>
          </cell>
        </row>
        <row r="27">
          <cell r="B27">
            <v>111312</v>
          </cell>
          <cell r="C27">
            <v>18100000</v>
          </cell>
          <cell r="E27">
            <v>131213</v>
          </cell>
          <cell r="F27">
            <v>62315</v>
          </cell>
        </row>
        <row r="28">
          <cell r="B28">
            <v>111313</v>
          </cell>
          <cell r="C28">
            <v>0</v>
          </cell>
          <cell r="E28">
            <v>131214</v>
          </cell>
          <cell r="F28">
            <v>58833</v>
          </cell>
        </row>
        <row r="29">
          <cell r="B29">
            <v>111314</v>
          </cell>
          <cell r="C29">
            <v>0</v>
          </cell>
          <cell r="E29">
            <v>131215</v>
          </cell>
          <cell r="F29">
            <v>3482</v>
          </cell>
        </row>
        <row r="30">
          <cell r="B30">
            <v>111315</v>
          </cell>
          <cell r="C30">
            <v>0</v>
          </cell>
          <cell r="E30">
            <v>131216</v>
          </cell>
          <cell r="F30">
            <v>0</v>
          </cell>
        </row>
        <row r="31">
          <cell r="B31">
            <v>111321</v>
          </cell>
          <cell r="C31">
            <v>0</v>
          </cell>
          <cell r="E31">
            <v>131234</v>
          </cell>
          <cell r="F31">
            <v>0</v>
          </cell>
        </row>
        <row r="32">
          <cell r="B32">
            <v>111361</v>
          </cell>
          <cell r="C32">
            <v>0</v>
          </cell>
          <cell r="E32">
            <v>131235</v>
          </cell>
          <cell r="F32">
            <v>0</v>
          </cell>
        </row>
        <row r="33">
          <cell r="B33">
            <v>111400</v>
          </cell>
          <cell r="C33">
            <v>0</v>
          </cell>
          <cell r="E33">
            <v>131217</v>
          </cell>
          <cell r="F33">
            <v>0</v>
          </cell>
        </row>
        <row r="34">
          <cell r="B34">
            <v>111500</v>
          </cell>
          <cell r="C34">
            <v>0</v>
          </cell>
          <cell r="E34">
            <v>131218</v>
          </cell>
          <cell r="F34">
            <v>0</v>
          </cell>
        </row>
        <row r="35">
          <cell r="B35">
            <v>111501</v>
          </cell>
          <cell r="C35">
            <v>0</v>
          </cell>
          <cell r="E35">
            <v>131219</v>
          </cell>
          <cell r="F35">
            <v>0</v>
          </cell>
        </row>
        <row r="36">
          <cell r="B36">
            <v>111502</v>
          </cell>
          <cell r="C36">
            <v>0</v>
          </cell>
          <cell r="E36">
            <v>131220</v>
          </cell>
          <cell r="F36">
            <v>0</v>
          </cell>
        </row>
        <row r="37">
          <cell r="B37">
            <v>111503</v>
          </cell>
          <cell r="C37">
            <v>0</v>
          </cell>
          <cell r="E37">
            <v>131221</v>
          </cell>
          <cell r="F37">
            <v>0</v>
          </cell>
        </row>
        <row r="38">
          <cell r="B38">
            <v>111511</v>
          </cell>
          <cell r="C38">
            <v>0</v>
          </cell>
          <cell r="E38">
            <v>131222</v>
          </cell>
          <cell r="F38">
            <v>0</v>
          </cell>
        </row>
        <row r="39">
          <cell r="B39">
            <v>111600</v>
          </cell>
          <cell r="C39">
            <v>1725110</v>
          </cell>
          <cell r="E39">
            <v>131223</v>
          </cell>
          <cell r="F39">
            <v>0</v>
          </cell>
        </row>
        <row r="40">
          <cell r="B40">
            <v>112000</v>
          </cell>
          <cell r="C40">
            <v>0</v>
          </cell>
          <cell r="E40">
            <v>131224</v>
          </cell>
          <cell r="F40">
            <v>0</v>
          </cell>
        </row>
        <row r="41">
          <cell r="B41">
            <v>112100</v>
          </cell>
          <cell r="C41">
            <v>0</v>
          </cell>
          <cell r="E41">
            <v>131225</v>
          </cell>
          <cell r="F41">
            <v>0</v>
          </cell>
        </row>
        <row r="42">
          <cell r="B42">
            <v>112200</v>
          </cell>
          <cell r="C42">
            <v>0</v>
          </cell>
          <cell r="E42">
            <v>131226</v>
          </cell>
          <cell r="F42">
            <v>0</v>
          </cell>
        </row>
        <row r="43">
          <cell r="B43">
            <v>112201</v>
          </cell>
          <cell r="C43">
            <v>0</v>
          </cell>
          <cell r="E43">
            <v>131227</v>
          </cell>
          <cell r="F43">
            <v>0</v>
          </cell>
        </row>
        <row r="44">
          <cell r="B44">
            <v>112211</v>
          </cell>
          <cell r="C44">
            <v>0</v>
          </cell>
          <cell r="E44">
            <v>131228</v>
          </cell>
          <cell r="F44">
            <v>0</v>
          </cell>
        </row>
        <row r="45">
          <cell r="B45">
            <v>112800</v>
          </cell>
          <cell r="C45">
            <v>0</v>
          </cell>
          <cell r="E45">
            <v>131229</v>
          </cell>
          <cell r="F45">
            <v>0</v>
          </cell>
        </row>
        <row r="46">
          <cell r="B46">
            <v>112801</v>
          </cell>
          <cell r="C46">
            <v>0</v>
          </cell>
          <cell r="E46">
            <v>131230</v>
          </cell>
          <cell r="F46">
            <v>0</v>
          </cell>
        </row>
        <row r="47">
          <cell r="B47">
            <v>112802</v>
          </cell>
          <cell r="C47">
            <v>0</v>
          </cell>
          <cell r="E47">
            <v>131231</v>
          </cell>
          <cell r="F47">
            <v>0</v>
          </cell>
        </row>
        <row r="48">
          <cell r="B48">
            <v>112803</v>
          </cell>
          <cell r="C48">
            <v>0</v>
          </cell>
          <cell r="E48">
            <v>131232</v>
          </cell>
          <cell r="F48">
            <v>0</v>
          </cell>
        </row>
        <row r="49">
          <cell r="B49">
            <v>112804</v>
          </cell>
          <cell r="C49">
            <v>0</v>
          </cell>
          <cell r="E49">
            <v>131233</v>
          </cell>
          <cell r="F49">
            <v>0</v>
          </cell>
        </row>
        <row r="50">
          <cell r="B50">
            <v>112900</v>
          </cell>
          <cell r="C50">
            <v>0</v>
          </cell>
          <cell r="E50">
            <v>131236</v>
          </cell>
          <cell r="F50">
            <v>0</v>
          </cell>
        </row>
        <row r="51">
          <cell r="B51">
            <v>112901</v>
          </cell>
          <cell r="C51">
            <v>0</v>
          </cell>
          <cell r="E51">
            <v>131237</v>
          </cell>
          <cell r="F51">
            <v>0</v>
          </cell>
        </row>
        <row r="52">
          <cell r="B52">
            <v>112911</v>
          </cell>
          <cell r="C52">
            <v>0</v>
          </cell>
          <cell r="E52">
            <v>131238</v>
          </cell>
          <cell r="F52">
            <v>0</v>
          </cell>
        </row>
        <row r="53">
          <cell r="B53">
            <v>113000</v>
          </cell>
          <cell r="C53">
            <v>0</v>
          </cell>
          <cell r="E53">
            <v>131239</v>
          </cell>
          <cell r="F53">
            <v>0</v>
          </cell>
        </row>
        <row r="54">
          <cell r="B54">
            <v>113001</v>
          </cell>
          <cell r="C54">
            <v>0</v>
          </cell>
          <cell r="E54">
            <v>131251</v>
          </cell>
          <cell r="F54">
            <v>0</v>
          </cell>
        </row>
        <row r="55">
          <cell r="B55">
            <v>113002</v>
          </cell>
          <cell r="C55">
            <v>0</v>
          </cell>
          <cell r="E55">
            <v>132000</v>
          </cell>
          <cell r="F55">
            <v>106562224</v>
          </cell>
        </row>
        <row r="56">
          <cell r="B56">
            <v>113011</v>
          </cell>
          <cell r="C56">
            <v>0</v>
          </cell>
          <cell r="E56">
            <v>132100</v>
          </cell>
          <cell r="F56">
            <v>3168916</v>
          </cell>
        </row>
        <row r="57">
          <cell r="B57">
            <v>113012</v>
          </cell>
          <cell r="C57">
            <v>0</v>
          </cell>
          <cell r="E57">
            <v>132101</v>
          </cell>
          <cell r="F57">
            <v>3154367</v>
          </cell>
        </row>
        <row r="58">
          <cell r="B58">
            <v>113003</v>
          </cell>
          <cell r="C58">
            <v>0</v>
          </cell>
          <cell r="E58">
            <v>132102</v>
          </cell>
          <cell r="F58">
            <v>14549</v>
          </cell>
        </row>
        <row r="59">
          <cell r="B59">
            <v>113004</v>
          </cell>
          <cell r="C59">
            <v>0</v>
          </cell>
          <cell r="E59">
            <v>132200</v>
          </cell>
          <cell r="F59">
            <v>3976336</v>
          </cell>
        </row>
        <row r="60">
          <cell r="B60">
            <v>113005</v>
          </cell>
          <cell r="C60">
            <v>0</v>
          </cell>
          <cell r="E60">
            <v>132201</v>
          </cell>
          <cell r="F60">
            <v>883516</v>
          </cell>
        </row>
        <row r="61">
          <cell r="B61">
            <v>113006</v>
          </cell>
          <cell r="C61">
            <v>0</v>
          </cell>
          <cell r="E61">
            <v>132202</v>
          </cell>
          <cell r="F61">
            <v>3092820</v>
          </cell>
        </row>
        <row r="62">
          <cell r="B62">
            <v>113007</v>
          </cell>
          <cell r="C62">
            <v>0</v>
          </cell>
          <cell r="E62">
            <v>132300</v>
          </cell>
          <cell r="F62">
            <v>3894098</v>
          </cell>
        </row>
        <row r="63">
          <cell r="B63">
            <v>113008</v>
          </cell>
          <cell r="C63">
            <v>0</v>
          </cell>
          <cell r="E63">
            <v>132301</v>
          </cell>
          <cell r="F63">
            <v>5</v>
          </cell>
        </row>
        <row r="64">
          <cell r="B64">
            <v>113021</v>
          </cell>
          <cell r="C64">
            <v>0</v>
          </cell>
          <cell r="E64">
            <v>132302</v>
          </cell>
          <cell r="F64">
            <v>3894093</v>
          </cell>
        </row>
        <row r="65">
          <cell r="B65">
            <v>113100</v>
          </cell>
          <cell r="C65">
            <v>926602</v>
          </cell>
          <cell r="E65">
            <v>132400</v>
          </cell>
          <cell r="F65">
            <v>88856000</v>
          </cell>
        </row>
        <row r="66">
          <cell r="B66">
            <v>113200</v>
          </cell>
          <cell r="C66">
            <v>0</v>
          </cell>
          <cell r="E66">
            <v>132401</v>
          </cell>
          <cell r="F66">
            <v>375000</v>
          </cell>
        </row>
        <row r="67">
          <cell r="B67">
            <v>113201</v>
          </cell>
          <cell r="C67">
            <v>0</v>
          </cell>
          <cell r="E67">
            <v>132402</v>
          </cell>
          <cell r="F67">
            <v>557339</v>
          </cell>
        </row>
        <row r="68">
          <cell r="B68">
            <v>113202</v>
          </cell>
          <cell r="C68">
            <v>0</v>
          </cell>
          <cell r="E68">
            <v>132403</v>
          </cell>
          <cell r="F68">
            <v>816305</v>
          </cell>
        </row>
        <row r="69">
          <cell r="B69">
            <v>113203</v>
          </cell>
          <cell r="C69">
            <v>0</v>
          </cell>
          <cell r="E69">
            <v>132404</v>
          </cell>
          <cell r="F69">
            <v>85261906</v>
          </cell>
        </row>
        <row r="70">
          <cell r="B70">
            <v>113204</v>
          </cell>
          <cell r="C70">
            <v>0</v>
          </cell>
          <cell r="E70">
            <v>132405</v>
          </cell>
          <cell r="F70">
            <v>1703105</v>
          </cell>
        </row>
        <row r="71">
          <cell r="B71">
            <v>113205</v>
          </cell>
          <cell r="C71">
            <v>0</v>
          </cell>
          <cell r="E71">
            <v>132406</v>
          </cell>
          <cell r="F71">
            <v>127345</v>
          </cell>
        </row>
        <row r="72">
          <cell r="B72">
            <v>113206</v>
          </cell>
          <cell r="C72">
            <v>0</v>
          </cell>
          <cell r="E72">
            <v>132407</v>
          </cell>
          <cell r="F72">
            <v>0</v>
          </cell>
        </row>
        <row r="73">
          <cell r="B73">
            <v>113207</v>
          </cell>
          <cell r="C73">
            <v>0</v>
          </cell>
          <cell r="E73">
            <v>132408</v>
          </cell>
          <cell r="F73">
            <v>15000</v>
          </cell>
        </row>
        <row r="74">
          <cell r="B74">
            <v>113208</v>
          </cell>
          <cell r="C74">
            <v>0</v>
          </cell>
          <cell r="E74">
            <v>132409</v>
          </cell>
          <cell r="F74">
            <v>0</v>
          </cell>
        </row>
        <row r="75">
          <cell r="B75">
            <v>113221</v>
          </cell>
          <cell r="C75">
            <v>0</v>
          </cell>
          <cell r="E75">
            <v>132410</v>
          </cell>
          <cell r="F75">
            <v>0</v>
          </cell>
        </row>
        <row r="76">
          <cell r="B76">
            <v>113400</v>
          </cell>
          <cell r="C76">
            <v>926602</v>
          </cell>
          <cell r="E76">
            <v>132411</v>
          </cell>
          <cell r="F76">
            <v>0</v>
          </cell>
        </row>
        <row r="77">
          <cell r="B77">
            <v>113402</v>
          </cell>
          <cell r="C77">
            <v>0</v>
          </cell>
          <cell r="E77">
            <v>132412</v>
          </cell>
          <cell r="F77">
            <v>0</v>
          </cell>
        </row>
        <row r="78">
          <cell r="B78">
            <v>113403</v>
          </cell>
          <cell r="C78">
            <v>0</v>
          </cell>
          <cell r="E78">
            <v>132413</v>
          </cell>
          <cell r="F78">
            <v>0</v>
          </cell>
        </row>
        <row r="79">
          <cell r="B79">
            <v>113407</v>
          </cell>
          <cell r="C79">
            <v>0</v>
          </cell>
          <cell r="E79">
            <v>132421</v>
          </cell>
          <cell r="F79">
            <v>0</v>
          </cell>
        </row>
        <row r="80">
          <cell r="B80">
            <v>113408</v>
          </cell>
          <cell r="C80">
            <v>0</v>
          </cell>
          <cell r="E80">
            <v>132422</v>
          </cell>
          <cell r="F80">
            <v>0</v>
          </cell>
        </row>
        <row r="81">
          <cell r="B81">
            <v>113409</v>
          </cell>
          <cell r="C81">
            <v>0</v>
          </cell>
          <cell r="E81">
            <v>132500</v>
          </cell>
          <cell r="F81">
            <v>2566096</v>
          </cell>
        </row>
        <row r="82">
          <cell r="B82">
            <v>113410</v>
          </cell>
          <cell r="C82">
            <v>0</v>
          </cell>
          <cell r="E82">
            <v>132501</v>
          </cell>
          <cell r="F82">
            <v>0</v>
          </cell>
        </row>
        <row r="83">
          <cell r="B83">
            <v>113411</v>
          </cell>
          <cell r="C83">
            <v>0</v>
          </cell>
          <cell r="E83">
            <v>132502</v>
          </cell>
          <cell r="F83">
            <v>1474586</v>
          </cell>
        </row>
        <row r="84">
          <cell r="B84">
            <v>113412</v>
          </cell>
          <cell r="C84">
            <v>0</v>
          </cell>
          <cell r="E84">
            <v>132503</v>
          </cell>
          <cell r="F84">
            <v>756514</v>
          </cell>
        </row>
        <row r="85">
          <cell r="B85">
            <v>113413</v>
          </cell>
          <cell r="C85">
            <v>0</v>
          </cell>
          <cell r="E85">
            <v>132504</v>
          </cell>
          <cell r="F85">
            <v>259682</v>
          </cell>
        </row>
        <row r="86">
          <cell r="B86">
            <v>113414</v>
          </cell>
          <cell r="C86">
            <v>0</v>
          </cell>
          <cell r="E86">
            <v>132505</v>
          </cell>
          <cell r="F86">
            <v>26170</v>
          </cell>
        </row>
        <row r="87">
          <cell r="B87">
            <v>113415</v>
          </cell>
          <cell r="C87">
            <v>0</v>
          </cell>
          <cell r="E87">
            <v>132506</v>
          </cell>
          <cell r="F87">
            <v>49144</v>
          </cell>
        </row>
        <row r="88">
          <cell r="B88">
            <v>113418</v>
          </cell>
          <cell r="C88">
            <v>0</v>
          </cell>
          <cell r="E88">
            <v>132600</v>
          </cell>
          <cell r="F88">
            <v>42468</v>
          </cell>
        </row>
        <row r="89">
          <cell r="B89">
            <v>113419</v>
          </cell>
          <cell r="C89">
            <v>0</v>
          </cell>
          <cell r="E89">
            <v>132601</v>
          </cell>
          <cell r="F89">
            <v>0</v>
          </cell>
        </row>
        <row r="90">
          <cell r="B90">
            <v>113420</v>
          </cell>
          <cell r="C90">
            <v>0</v>
          </cell>
          <cell r="E90">
            <v>132602</v>
          </cell>
          <cell r="F90">
            <v>0</v>
          </cell>
        </row>
        <row r="91">
          <cell r="B91">
            <v>113421</v>
          </cell>
          <cell r="C91">
            <v>0</v>
          </cell>
          <cell r="E91">
            <v>132603</v>
          </cell>
          <cell r="F91">
            <v>14556</v>
          </cell>
        </row>
        <row r="92">
          <cell r="B92">
            <v>113424</v>
          </cell>
          <cell r="C92">
            <v>0</v>
          </cell>
          <cell r="E92">
            <v>132604</v>
          </cell>
          <cell r="F92">
            <v>27912</v>
          </cell>
        </row>
        <row r="93">
          <cell r="B93">
            <v>113431</v>
          </cell>
          <cell r="C93">
            <v>0</v>
          </cell>
          <cell r="E93">
            <v>132621</v>
          </cell>
          <cell r="F93">
            <v>0</v>
          </cell>
        </row>
        <row r="94">
          <cell r="B94">
            <v>113432</v>
          </cell>
          <cell r="C94">
            <v>0</v>
          </cell>
          <cell r="E94">
            <v>132700</v>
          </cell>
          <cell r="F94">
            <v>3592370</v>
          </cell>
        </row>
        <row r="95">
          <cell r="B95">
            <v>113433</v>
          </cell>
          <cell r="C95">
            <v>0</v>
          </cell>
          <cell r="E95">
            <v>132701</v>
          </cell>
          <cell r="F95">
            <v>0</v>
          </cell>
        </row>
        <row r="96">
          <cell r="B96">
            <v>113435</v>
          </cell>
          <cell r="C96">
            <v>0</v>
          </cell>
          <cell r="E96">
            <v>132702</v>
          </cell>
          <cell r="F96">
            <v>6537</v>
          </cell>
        </row>
        <row r="97">
          <cell r="B97">
            <v>113436</v>
          </cell>
          <cell r="C97">
            <v>0</v>
          </cell>
          <cell r="E97">
            <v>132703</v>
          </cell>
          <cell r="F97">
            <v>1895990</v>
          </cell>
        </row>
        <row r="98">
          <cell r="B98">
            <v>113461</v>
          </cell>
          <cell r="C98">
            <v>0</v>
          </cell>
          <cell r="E98">
            <v>132704</v>
          </cell>
          <cell r="F98">
            <v>308355</v>
          </cell>
        </row>
        <row r="99">
          <cell r="B99">
            <v>113471</v>
          </cell>
          <cell r="C99">
            <v>34075</v>
          </cell>
          <cell r="E99">
            <v>132705</v>
          </cell>
          <cell r="F99">
            <v>41496</v>
          </cell>
        </row>
        <row r="100">
          <cell r="B100">
            <v>113472</v>
          </cell>
          <cell r="C100">
            <v>892527</v>
          </cell>
          <cell r="E100">
            <v>132706</v>
          </cell>
          <cell r="F100">
            <v>0</v>
          </cell>
        </row>
        <row r="101">
          <cell r="B101">
            <v>113600</v>
          </cell>
          <cell r="C101">
            <v>0</v>
          </cell>
          <cell r="E101">
            <v>132707</v>
          </cell>
          <cell r="F101">
            <v>22742</v>
          </cell>
        </row>
        <row r="102">
          <cell r="B102">
            <v>113700</v>
          </cell>
          <cell r="C102">
            <v>0</v>
          </cell>
          <cell r="E102">
            <v>132708</v>
          </cell>
          <cell r="F102">
            <v>10</v>
          </cell>
        </row>
        <row r="103">
          <cell r="B103">
            <v>113701</v>
          </cell>
          <cell r="C103">
            <v>0</v>
          </cell>
          <cell r="E103">
            <v>132709</v>
          </cell>
          <cell r="F103">
            <v>0</v>
          </cell>
        </row>
        <row r="104">
          <cell r="B104">
            <v>113702</v>
          </cell>
          <cell r="C104">
            <v>0</v>
          </cell>
          <cell r="E104">
            <v>132710</v>
          </cell>
          <cell r="F104">
            <v>0</v>
          </cell>
        </row>
        <row r="105">
          <cell r="B105">
            <v>113703</v>
          </cell>
          <cell r="C105">
            <v>0</v>
          </cell>
          <cell r="E105">
            <v>132711</v>
          </cell>
          <cell r="F105">
            <v>0</v>
          </cell>
        </row>
        <row r="106">
          <cell r="B106">
            <v>113704</v>
          </cell>
          <cell r="C106">
            <v>0</v>
          </cell>
          <cell r="E106">
            <v>132712</v>
          </cell>
          <cell r="F106">
            <v>0</v>
          </cell>
        </row>
        <row r="107">
          <cell r="B107">
            <v>113705</v>
          </cell>
          <cell r="C107">
            <v>0</v>
          </cell>
          <cell r="E107">
            <v>132713</v>
          </cell>
          <cell r="F107">
            <v>0</v>
          </cell>
        </row>
        <row r="108">
          <cell r="B108">
            <v>113706</v>
          </cell>
          <cell r="C108">
            <v>0</v>
          </cell>
          <cell r="E108">
            <v>132714</v>
          </cell>
          <cell r="F108">
            <v>0</v>
          </cell>
        </row>
        <row r="109">
          <cell r="B109">
            <v>113707</v>
          </cell>
          <cell r="C109">
            <v>0</v>
          </cell>
          <cell r="E109">
            <v>132715</v>
          </cell>
          <cell r="F109">
            <v>0</v>
          </cell>
        </row>
        <row r="110">
          <cell r="B110">
            <v>113708</v>
          </cell>
          <cell r="C110">
            <v>0</v>
          </cell>
          <cell r="E110">
            <v>132716</v>
          </cell>
          <cell r="F110">
            <v>0</v>
          </cell>
        </row>
        <row r="111">
          <cell r="B111">
            <v>113709</v>
          </cell>
          <cell r="C111">
            <v>0</v>
          </cell>
          <cell r="E111">
            <v>132717</v>
          </cell>
          <cell r="F111">
            <v>0</v>
          </cell>
        </row>
        <row r="112">
          <cell r="B112">
            <v>113710</v>
          </cell>
          <cell r="C112">
            <v>0</v>
          </cell>
          <cell r="E112">
            <v>132718</v>
          </cell>
          <cell r="F112">
            <v>0</v>
          </cell>
        </row>
        <row r="113">
          <cell r="B113">
            <v>113721</v>
          </cell>
          <cell r="C113">
            <v>0</v>
          </cell>
          <cell r="E113">
            <v>132720</v>
          </cell>
          <cell r="F113">
            <v>0</v>
          </cell>
        </row>
        <row r="114">
          <cell r="B114">
            <v>113300</v>
          </cell>
          <cell r="C114">
            <v>0</v>
          </cell>
          <cell r="E114">
            <v>132721</v>
          </cell>
          <cell r="F114">
            <v>0</v>
          </cell>
        </row>
        <row r="115">
          <cell r="B115">
            <v>113500</v>
          </cell>
          <cell r="C115">
            <v>0</v>
          </cell>
          <cell r="E115">
            <v>132722</v>
          </cell>
          <cell r="F115">
            <v>0</v>
          </cell>
        </row>
        <row r="116">
          <cell r="B116">
            <v>114000</v>
          </cell>
          <cell r="C116">
            <v>125038162</v>
          </cell>
          <cell r="E116">
            <v>132723</v>
          </cell>
          <cell r="F116">
            <v>0</v>
          </cell>
        </row>
        <row r="117">
          <cell r="B117">
            <v>114100</v>
          </cell>
          <cell r="C117">
            <v>92400462</v>
          </cell>
          <cell r="E117">
            <v>132724</v>
          </cell>
          <cell r="F117">
            <v>0</v>
          </cell>
        </row>
        <row r="118">
          <cell r="B118">
            <v>114200</v>
          </cell>
          <cell r="C118">
            <v>66359365</v>
          </cell>
          <cell r="E118">
            <v>132725</v>
          </cell>
          <cell r="F118">
            <v>1317240</v>
          </cell>
        </row>
        <row r="119">
          <cell r="B119">
            <v>114201</v>
          </cell>
          <cell r="C119">
            <v>66359365</v>
          </cell>
          <cell r="E119">
            <v>132726</v>
          </cell>
          <cell r="F119">
            <v>0</v>
          </cell>
        </row>
        <row r="120">
          <cell r="B120">
            <v>114202</v>
          </cell>
          <cell r="C120">
            <v>66359365</v>
          </cell>
          <cell r="E120">
            <v>132800</v>
          </cell>
          <cell r="F120">
            <v>465940</v>
          </cell>
        </row>
        <row r="121">
          <cell r="B121">
            <v>114203</v>
          </cell>
          <cell r="C121">
            <v>0</v>
          </cell>
          <cell r="E121">
            <v>132801</v>
          </cell>
          <cell r="F121">
            <v>1700</v>
          </cell>
        </row>
        <row r="122">
          <cell r="B122">
            <v>114300</v>
          </cell>
          <cell r="C122">
            <v>23257395</v>
          </cell>
          <cell r="E122">
            <v>132802</v>
          </cell>
          <cell r="F122">
            <v>67240</v>
          </cell>
        </row>
        <row r="123">
          <cell r="B123">
            <v>114400</v>
          </cell>
          <cell r="C123">
            <v>123557</v>
          </cell>
          <cell r="E123">
            <v>132803</v>
          </cell>
          <cell r="F123">
            <v>3800</v>
          </cell>
        </row>
        <row r="124">
          <cell r="B124">
            <v>114401</v>
          </cell>
          <cell r="C124">
            <v>0</v>
          </cell>
          <cell r="E124">
            <v>132804</v>
          </cell>
          <cell r="F124">
            <v>393200</v>
          </cell>
        </row>
        <row r="125">
          <cell r="B125">
            <v>114402</v>
          </cell>
          <cell r="C125">
            <v>0</v>
          </cell>
          <cell r="E125">
            <v>132900</v>
          </cell>
          <cell r="F125">
            <v>0</v>
          </cell>
        </row>
        <row r="126">
          <cell r="B126">
            <v>114403</v>
          </cell>
          <cell r="C126">
            <v>0</v>
          </cell>
          <cell r="E126">
            <v>132901</v>
          </cell>
          <cell r="F126">
            <v>0</v>
          </cell>
        </row>
        <row r="127">
          <cell r="B127">
            <v>114404</v>
          </cell>
          <cell r="C127">
            <v>118087</v>
          </cell>
          <cell r="E127">
            <v>132902</v>
          </cell>
          <cell r="F127">
            <v>0</v>
          </cell>
        </row>
        <row r="128">
          <cell r="B128">
            <v>114405</v>
          </cell>
          <cell r="C128">
            <v>5470</v>
          </cell>
          <cell r="E128">
            <v>133900</v>
          </cell>
          <cell r="F128">
            <v>0</v>
          </cell>
        </row>
        <row r="129">
          <cell r="B129">
            <v>114500</v>
          </cell>
          <cell r="C129">
            <v>28000</v>
          </cell>
          <cell r="E129">
            <v>134000</v>
          </cell>
          <cell r="F129">
            <v>40286</v>
          </cell>
        </row>
        <row r="130">
          <cell r="B130">
            <v>114600</v>
          </cell>
          <cell r="C130">
            <v>5600</v>
          </cell>
          <cell r="E130">
            <v>134001</v>
          </cell>
          <cell r="F130">
            <v>0</v>
          </cell>
        </row>
        <row r="131">
          <cell r="B131">
            <v>114700</v>
          </cell>
          <cell r="C131">
            <v>45500</v>
          </cell>
          <cell r="E131">
            <v>134002</v>
          </cell>
          <cell r="F131">
            <v>20286</v>
          </cell>
        </row>
        <row r="132">
          <cell r="B132">
            <v>114800</v>
          </cell>
          <cell r="C132">
            <v>4800</v>
          </cell>
          <cell r="E132">
            <v>134003</v>
          </cell>
          <cell r="F132">
            <v>20000</v>
          </cell>
        </row>
        <row r="133">
          <cell r="B133">
            <v>114900</v>
          </cell>
          <cell r="C133">
            <v>321570</v>
          </cell>
          <cell r="E133">
            <v>134004</v>
          </cell>
          <cell r="F133">
            <v>0</v>
          </cell>
        </row>
        <row r="134">
          <cell r="B134">
            <v>114901</v>
          </cell>
          <cell r="C134">
            <v>311980</v>
          </cell>
          <cell r="E134">
            <v>134005</v>
          </cell>
          <cell r="F134">
            <v>0</v>
          </cell>
        </row>
        <row r="135">
          <cell r="B135">
            <v>114902</v>
          </cell>
          <cell r="C135">
            <v>0</v>
          </cell>
          <cell r="E135">
            <v>134006</v>
          </cell>
          <cell r="F135">
            <v>0</v>
          </cell>
        </row>
        <row r="136">
          <cell r="B136">
            <v>114903</v>
          </cell>
          <cell r="C136">
            <v>0</v>
          </cell>
          <cell r="E136">
            <v>134007</v>
          </cell>
          <cell r="F136">
            <v>0</v>
          </cell>
        </row>
        <row r="137">
          <cell r="B137">
            <v>114904</v>
          </cell>
          <cell r="C137">
            <v>9590</v>
          </cell>
          <cell r="E137">
            <v>136000</v>
          </cell>
          <cell r="F137">
            <v>32037093</v>
          </cell>
        </row>
        <row r="138">
          <cell r="B138">
            <v>115000</v>
          </cell>
          <cell r="C138">
            <v>2234676</v>
          </cell>
          <cell r="E138">
            <v>136100</v>
          </cell>
          <cell r="F138">
            <v>0</v>
          </cell>
        </row>
        <row r="139">
          <cell r="B139">
            <v>115001</v>
          </cell>
          <cell r="C139">
            <v>42600</v>
          </cell>
          <cell r="E139">
            <v>136101</v>
          </cell>
          <cell r="F139">
            <v>0</v>
          </cell>
        </row>
        <row r="140">
          <cell r="B140">
            <v>115002</v>
          </cell>
          <cell r="C140">
            <v>0</v>
          </cell>
          <cell r="E140">
            <v>136102</v>
          </cell>
          <cell r="F140">
            <v>0</v>
          </cell>
        </row>
        <row r="141">
          <cell r="B141">
            <v>115003</v>
          </cell>
          <cell r="C141">
            <v>131455</v>
          </cell>
          <cell r="E141">
            <v>136103</v>
          </cell>
          <cell r="F141">
            <v>0</v>
          </cell>
        </row>
        <row r="142">
          <cell r="B142">
            <v>115004</v>
          </cell>
          <cell r="C142">
            <v>0</v>
          </cell>
          <cell r="E142">
            <v>136104</v>
          </cell>
          <cell r="F142">
            <v>0</v>
          </cell>
        </row>
        <row r="143">
          <cell r="B143">
            <v>115005</v>
          </cell>
          <cell r="C143">
            <v>605571</v>
          </cell>
          <cell r="E143">
            <v>136105</v>
          </cell>
          <cell r="F143">
            <v>0</v>
          </cell>
        </row>
        <row r="144">
          <cell r="B144">
            <v>115006</v>
          </cell>
          <cell r="C144">
            <v>0</v>
          </cell>
          <cell r="E144">
            <v>136106</v>
          </cell>
          <cell r="F144">
            <v>0</v>
          </cell>
        </row>
        <row r="145">
          <cell r="B145">
            <v>115007</v>
          </cell>
          <cell r="C145">
            <v>1455050</v>
          </cell>
          <cell r="E145">
            <v>136107</v>
          </cell>
          <cell r="F145">
            <v>0</v>
          </cell>
        </row>
        <row r="146">
          <cell r="B146">
            <v>115008</v>
          </cell>
          <cell r="C146">
            <v>0</v>
          </cell>
          <cell r="E146">
            <v>136108</v>
          </cell>
          <cell r="F146">
            <v>0</v>
          </cell>
        </row>
        <row r="147">
          <cell r="B147">
            <v>115100</v>
          </cell>
          <cell r="C147">
            <v>20000</v>
          </cell>
          <cell r="E147">
            <v>136109</v>
          </cell>
          <cell r="F147">
            <v>0</v>
          </cell>
        </row>
        <row r="148">
          <cell r="B148">
            <v>115101</v>
          </cell>
          <cell r="C148">
            <v>20000</v>
          </cell>
          <cell r="E148">
            <v>136112</v>
          </cell>
          <cell r="F148">
            <v>0</v>
          </cell>
        </row>
        <row r="149">
          <cell r="B149">
            <v>115200</v>
          </cell>
          <cell r="C149">
            <v>0</v>
          </cell>
          <cell r="E149">
            <v>136113</v>
          </cell>
          <cell r="F149">
            <v>0</v>
          </cell>
        </row>
        <row r="150">
          <cell r="B150">
            <v>115300</v>
          </cell>
          <cell r="C150">
            <v>0</v>
          </cell>
          <cell r="E150">
            <v>136114</v>
          </cell>
          <cell r="F150">
            <v>0</v>
          </cell>
        </row>
        <row r="151">
          <cell r="B151">
            <v>115400</v>
          </cell>
          <cell r="C151">
            <v>0</v>
          </cell>
          <cell r="E151">
            <v>136200</v>
          </cell>
          <cell r="F151">
            <v>32037093</v>
          </cell>
        </row>
        <row r="152">
          <cell r="B152">
            <v>117000</v>
          </cell>
          <cell r="C152">
            <v>32637700</v>
          </cell>
          <cell r="E152">
            <v>136201</v>
          </cell>
          <cell r="F152">
            <v>0</v>
          </cell>
        </row>
        <row r="153">
          <cell r="B153">
            <v>117100</v>
          </cell>
          <cell r="C153">
            <v>0</v>
          </cell>
          <cell r="E153">
            <v>136202</v>
          </cell>
          <cell r="F153">
            <v>21647915</v>
          </cell>
        </row>
        <row r="154">
          <cell r="B154">
            <v>117200</v>
          </cell>
          <cell r="C154">
            <v>22260421</v>
          </cell>
          <cell r="E154">
            <v>136203</v>
          </cell>
          <cell r="F154">
            <v>0</v>
          </cell>
        </row>
        <row r="155">
          <cell r="B155">
            <v>117300</v>
          </cell>
          <cell r="C155">
            <v>0</v>
          </cell>
          <cell r="E155">
            <v>136204</v>
          </cell>
          <cell r="F155">
            <v>0</v>
          </cell>
        </row>
        <row r="156">
          <cell r="B156">
            <v>117400</v>
          </cell>
          <cell r="C156">
            <v>0</v>
          </cell>
          <cell r="E156">
            <v>136205</v>
          </cell>
          <cell r="F156">
            <v>0</v>
          </cell>
        </row>
        <row r="157">
          <cell r="B157">
            <v>117500</v>
          </cell>
          <cell r="C157">
            <v>0</v>
          </cell>
          <cell r="E157">
            <v>136206</v>
          </cell>
          <cell r="F157">
            <v>0</v>
          </cell>
        </row>
        <row r="158">
          <cell r="B158">
            <v>117600</v>
          </cell>
          <cell r="C158">
            <v>0</v>
          </cell>
          <cell r="E158">
            <v>136207</v>
          </cell>
          <cell r="F158">
            <v>0</v>
          </cell>
        </row>
        <row r="159">
          <cell r="B159">
            <v>117700</v>
          </cell>
          <cell r="C159">
            <v>4756640</v>
          </cell>
          <cell r="E159">
            <v>136208</v>
          </cell>
          <cell r="F159">
            <v>4629170</v>
          </cell>
        </row>
        <row r="160">
          <cell r="B160">
            <v>117800</v>
          </cell>
          <cell r="C160">
            <v>0</v>
          </cell>
          <cell r="E160">
            <v>136209</v>
          </cell>
          <cell r="F160">
            <v>0</v>
          </cell>
        </row>
        <row r="161">
          <cell r="B161">
            <v>117900</v>
          </cell>
          <cell r="C161">
            <v>0</v>
          </cell>
          <cell r="E161">
            <v>136210</v>
          </cell>
          <cell r="F161">
            <v>0</v>
          </cell>
        </row>
        <row r="162">
          <cell r="B162">
            <v>118000</v>
          </cell>
          <cell r="C162">
            <v>0</v>
          </cell>
          <cell r="E162">
            <v>136211</v>
          </cell>
          <cell r="F162">
            <v>0</v>
          </cell>
        </row>
        <row r="163">
          <cell r="B163">
            <v>118100</v>
          </cell>
          <cell r="C163">
            <v>0</v>
          </cell>
          <cell r="E163">
            <v>136212</v>
          </cell>
          <cell r="F163">
            <v>0</v>
          </cell>
        </row>
        <row r="164">
          <cell r="B164">
            <v>118200</v>
          </cell>
          <cell r="C164">
            <v>0</v>
          </cell>
          <cell r="E164">
            <v>136213</v>
          </cell>
          <cell r="F164">
            <v>0</v>
          </cell>
        </row>
        <row r="165">
          <cell r="B165">
            <v>118300</v>
          </cell>
          <cell r="C165">
            <v>3568737</v>
          </cell>
          <cell r="E165">
            <v>136214</v>
          </cell>
          <cell r="F165">
            <v>3551401</v>
          </cell>
        </row>
        <row r="166">
          <cell r="B166">
            <v>118400</v>
          </cell>
          <cell r="C166">
            <v>1553695</v>
          </cell>
          <cell r="E166">
            <v>136215</v>
          </cell>
          <cell r="F166">
            <v>1363400</v>
          </cell>
        </row>
        <row r="167">
          <cell r="B167">
            <v>118500</v>
          </cell>
          <cell r="C167">
            <v>0</v>
          </cell>
          <cell r="E167">
            <v>136216</v>
          </cell>
          <cell r="F167">
            <v>0</v>
          </cell>
        </row>
        <row r="168">
          <cell r="B168">
            <v>118600</v>
          </cell>
          <cell r="C168">
            <v>498207</v>
          </cell>
          <cell r="E168">
            <v>136221</v>
          </cell>
          <cell r="F168">
            <v>498207</v>
          </cell>
        </row>
        <row r="169">
          <cell r="B169">
            <v>118700</v>
          </cell>
          <cell r="C169">
            <v>0</v>
          </cell>
          <cell r="E169">
            <v>136223</v>
          </cell>
          <cell r="F169">
            <v>498207</v>
          </cell>
        </row>
        <row r="170">
          <cell r="B170">
            <v>119000</v>
          </cell>
          <cell r="C170">
            <v>0</v>
          </cell>
          <cell r="E170">
            <v>136224</v>
          </cell>
          <cell r="F170">
            <v>0</v>
          </cell>
        </row>
        <row r="171">
          <cell r="B171">
            <v>119200</v>
          </cell>
          <cell r="C171">
            <v>0</v>
          </cell>
          <cell r="E171">
            <v>136222</v>
          </cell>
          <cell r="F171">
            <v>0</v>
          </cell>
        </row>
        <row r="172">
          <cell r="B172">
            <v>119100</v>
          </cell>
          <cell r="C172">
            <v>0</v>
          </cell>
          <cell r="E172">
            <v>136231</v>
          </cell>
          <cell r="F172">
            <v>347000</v>
          </cell>
        </row>
        <row r="173">
          <cell r="B173">
            <v>120000</v>
          </cell>
          <cell r="C173">
            <v>1283059</v>
          </cell>
          <cell r="E173">
            <v>136500</v>
          </cell>
          <cell r="F173">
            <v>0</v>
          </cell>
        </row>
        <row r="174">
          <cell r="B174">
            <v>120100</v>
          </cell>
          <cell r="C174">
            <v>0</v>
          </cell>
          <cell r="E174">
            <v>136501</v>
          </cell>
          <cell r="F174">
            <v>0</v>
          </cell>
        </row>
        <row r="175">
          <cell r="B175">
            <v>120200</v>
          </cell>
          <cell r="C175">
            <v>0</v>
          </cell>
          <cell r="E175">
            <v>136502</v>
          </cell>
          <cell r="F175">
            <v>0</v>
          </cell>
        </row>
        <row r="176">
          <cell r="B176">
            <v>120201</v>
          </cell>
          <cell r="C176">
            <v>0</v>
          </cell>
          <cell r="E176">
            <v>136503</v>
          </cell>
          <cell r="F176">
            <v>0</v>
          </cell>
        </row>
        <row r="177">
          <cell r="B177">
            <v>120202</v>
          </cell>
          <cell r="C177">
            <v>0</v>
          </cell>
          <cell r="E177">
            <v>136504</v>
          </cell>
          <cell r="F177">
            <v>0</v>
          </cell>
        </row>
        <row r="178">
          <cell r="B178">
            <v>120203</v>
          </cell>
          <cell r="C178">
            <v>0</v>
          </cell>
          <cell r="E178">
            <v>136511</v>
          </cell>
          <cell r="F178">
            <v>0</v>
          </cell>
        </row>
        <row r="179">
          <cell r="B179">
            <v>120500</v>
          </cell>
          <cell r="C179">
            <v>0</v>
          </cell>
          <cell r="E179">
            <v>136600</v>
          </cell>
          <cell r="F179">
            <v>0</v>
          </cell>
        </row>
        <row r="180">
          <cell r="B180">
            <v>121000</v>
          </cell>
          <cell r="C180">
            <v>1282932</v>
          </cell>
          <cell r="E180">
            <v>136601</v>
          </cell>
          <cell r="F180">
            <v>0</v>
          </cell>
        </row>
        <row r="181">
          <cell r="B181">
            <v>121100</v>
          </cell>
          <cell r="C181">
            <v>523966</v>
          </cell>
          <cell r="E181">
            <v>136611</v>
          </cell>
          <cell r="F181">
            <v>0</v>
          </cell>
        </row>
        <row r="182">
          <cell r="B182">
            <v>121200</v>
          </cell>
          <cell r="C182">
            <v>467687</v>
          </cell>
          <cell r="E182">
            <v>137000</v>
          </cell>
          <cell r="F182">
            <v>0</v>
          </cell>
        </row>
        <row r="183">
          <cell r="B183">
            <v>121201</v>
          </cell>
          <cell r="C183">
            <v>338304</v>
          </cell>
          <cell r="E183">
            <v>137100</v>
          </cell>
          <cell r="F183">
            <v>0</v>
          </cell>
        </row>
        <row r="184">
          <cell r="B184">
            <v>121202</v>
          </cell>
          <cell r="C184">
            <v>129383</v>
          </cell>
          <cell r="E184">
            <v>137200</v>
          </cell>
          <cell r="F184">
            <v>0</v>
          </cell>
        </row>
        <row r="185">
          <cell r="B185">
            <v>121300</v>
          </cell>
          <cell r="C185">
            <v>0</v>
          </cell>
          <cell r="E185">
            <v>137201</v>
          </cell>
          <cell r="F185">
            <v>0</v>
          </cell>
        </row>
        <row r="186">
          <cell r="B186">
            <v>121400</v>
          </cell>
          <cell r="C186">
            <v>291279</v>
          </cell>
          <cell r="E186">
            <v>137202</v>
          </cell>
          <cell r="F186">
            <v>0</v>
          </cell>
        </row>
        <row r="187">
          <cell r="B187">
            <v>121401</v>
          </cell>
          <cell r="C187">
            <v>1581</v>
          </cell>
          <cell r="E187">
            <v>140000</v>
          </cell>
          <cell r="F187">
            <v>3360175</v>
          </cell>
        </row>
        <row r="188">
          <cell r="B188">
            <v>121402</v>
          </cell>
          <cell r="C188">
            <v>0</v>
          </cell>
          <cell r="E188">
            <v>140100</v>
          </cell>
          <cell r="F188">
            <v>0</v>
          </cell>
        </row>
        <row r="189">
          <cell r="B189">
            <v>121403</v>
          </cell>
          <cell r="C189">
            <v>289698</v>
          </cell>
          <cell r="E189">
            <v>140200</v>
          </cell>
          <cell r="F189">
            <v>22879</v>
          </cell>
        </row>
        <row r="190">
          <cell r="B190">
            <v>121411</v>
          </cell>
          <cell r="C190">
            <v>0</v>
          </cell>
          <cell r="E190">
            <v>140300</v>
          </cell>
          <cell r="F190">
            <v>0</v>
          </cell>
        </row>
        <row r="191">
          <cell r="B191">
            <v>121500</v>
          </cell>
          <cell r="C191">
            <v>0</v>
          </cell>
          <cell r="E191">
            <v>140400</v>
          </cell>
          <cell r="F191">
            <v>2298009</v>
          </cell>
        </row>
        <row r="192">
          <cell r="B192">
            <v>121501</v>
          </cell>
          <cell r="C192">
            <v>0</v>
          </cell>
          <cell r="E192">
            <v>140401</v>
          </cell>
          <cell r="F192">
            <v>2298009</v>
          </cell>
        </row>
        <row r="193">
          <cell r="B193">
            <v>121502</v>
          </cell>
          <cell r="C193">
            <v>0</v>
          </cell>
          <cell r="E193">
            <v>140402</v>
          </cell>
          <cell r="F193">
            <v>0</v>
          </cell>
        </row>
        <row r="194">
          <cell r="B194">
            <v>122000</v>
          </cell>
          <cell r="C194">
            <v>127</v>
          </cell>
          <cell r="E194">
            <v>140411</v>
          </cell>
          <cell r="F194">
            <v>0</v>
          </cell>
        </row>
        <row r="195">
          <cell r="B195">
            <v>122100</v>
          </cell>
          <cell r="C195">
            <v>0</v>
          </cell>
          <cell r="E195">
            <v>140500</v>
          </cell>
          <cell r="F195">
            <v>1959</v>
          </cell>
        </row>
        <row r="196">
          <cell r="B196">
            <v>122101</v>
          </cell>
          <cell r="C196">
            <v>0</v>
          </cell>
          <cell r="E196">
            <v>140501</v>
          </cell>
          <cell r="F196">
            <v>1959</v>
          </cell>
        </row>
        <row r="197">
          <cell r="B197">
            <v>122111</v>
          </cell>
          <cell r="C197">
            <v>0</v>
          </cell>
          <cell r="E197">
            <v>140502</v>
          </cell>
          <cell r="F197">
            <v>0</v>
          </cell>
        </row>
        <row r="198">
          <cell r="B198">
            <v>122200</v>
          </cell>
          <cell r="C198">
            <v>0</v>
          </cell>
          <cell r="E198">
            <v>140511</v>
          </cell>
          <cell r="F198">
            <v>0</v>
          </cell>
        </row>
        <row r="199">
          <cell r="B199">
            <v>122201</v>
          </cell>
          <cell r="C199">
            <v>0</v>
          </cell>
          <cell r="E199">
            <v>140600</v>
          </cell>
          <cell r="F199">
            <v>0</v>
          </cell>
        </row>
        <row r="200">
          <cell r="B200">
            <v>122202</v>
          </cell>
          <cell r="C200">
            <v>0</v>
          </cell>
          <cell r="E200">
            <v>140700</v>
          </cell>
          <cell r="F200">
            <v>75256</v>
          </cell>
        </row>
        <row r="201">
          <cell r="B201">
            <v>122300</v>
          </cell>
          <cell r="C201">
            <v>0</v>
          </cell>
          <cell r="E201">
            <v>140701</v>
          </cell>
          <cell r="F201">
            <v>75256</v>
          </cell>
        </row>
        <row r="202">
          <cell r="B202">
            <v>122301</v>
          </cell>
          <cell r="C202">
            <v>0</v>
          </cell>
          <cell r="E202">
            <v>140702</v>
          </cell>
          <cell r="F202">
            <v>0</v>
          </cell>
        </row>
        <row r="203">
          <cell r="B203">
            <v>122302</v>
          </cell>
          <cell r="C203">
            <v>0</v>
          </cell>
          <cell r="E203">
            <v>140703</v>
          </cell>
          <cell r="F203">
            <v>0</v>
          </cell>
        </row>
        <row r="204">
          <cell r="B204">
            <v>122400</v>
          </cell>
          <cell r="C204">
            <v>0</v>
          </cell>
          <cell r="E204">
            <v>140704</v>
          </cell>
          <cell r="F204">
            <v>0</v>
          </cell>
        </row>
        <row r="205">
          <cell r="B205">
            <v>122800</v>
          </cell>
          <cell r="C205">
            <v>127</v>
          </cell>
          <cell r="E205">
            <v>140705</v>
          </cell>
          <cell r="F205">
            <v>0</v>
          </cell>
        </row>
        <row r="206">
          <cell r="B206">
            <v>122801</v>
          </cell>
          <cell r="C206">
            <v>0</v>
          </cell>
          <cell r="E206">
            <v>140706</v>
          </cell>
          <cell r="F206">
            <v>0</v>
          </cell>
        </row>
        <row r="207">
          <cell r="B207">
            <v>122802</v>
          </cell>
          <cell r="C207">
            <v>127</v>
          </cell>
          <cell r="E207">
            <v>140707</v>
          </cell>
          <cell r="F207">
            <v>0</v>
          </cell>
        </row>
        <row r="208">
          <cell r="B208">
            <v>122820</v>
          </cell>
          <cell r="C208">
            <v>0</v>
          </cell>
          <cell r="E208">
            <v>140708</v>
          </cell>
          <cell r="F208">
            <v>0</v>
          </cell>
        </row>
        <row r="209">
          <cell r="B209">
            <v>123000</v>
          </cell>
          <cell r="C209">
            <v>0</v>
          </cell>
          <cell r="E209">
            <v>140721</v>
          </cell>
          <cell r="F209">
            <v>0</v>
          </cell>
        </row>
        <row r="210">
          <cell r="B210">
            <v>123100</v>
          </cell>
          <cell r="C210">
            <v>0</v>
          </cell>
          <cell r="E210">
            <v>140800</v>
          </cell>
          <cell r="F210">
            <v>5028</v>
          </cell>
        </row>
        <row r="211">
          <cell r="B211">
            <v>123200</v>
          </cell>
          <cell r="C211">
            <v>0</v>
          </cell>
          <cell r="E211">
            <v>140801</v>
          </cell>
          <cell r="F211">
            <v>0</v>
          </cell>
        </row>
        <row r="212">
          <cell r="B212">
            <v>124000</v>
          </cell>
          <cell r="C212">
            <v>1375626</v>
          </cell>
          <cell r="E212">
            <v>140802</v>
          </cell>
          <cell r="F212">
            <v>5028</v>
          </cell>
        </row>
        <row r="213">
          <cell r="B213">
            <v>124100</v>
          </cell>
          <cell r="C213">
            <v>0</v>
          </cell>
          <cell r="E213">
            <v>140803</v>
          </cell>
          <cell r="F213">
            <v>0</v>
          </cell>
        </row>
        <row r="214">
          <cell r="B214">
            <v>124200</v>
          </cell>
          <cell r="C214">
            <v>0</v>
          </cell>
          <cell r="E214">
            <v>140804</v>
          </cell>
          <cell r="F214">
            <v>0</v>
          </cell>
        </row>
        <row r="215">
          <cell r="B215">
            <v>124300</v>
          </cell>
          <cell r="C215">
            <v>0</v>
          </cell>
          <cell r="E215">
            <v>140805</v>
          </cell>
          <cell r="F215">
            <v>0</v>
          </cell>
        </row>
        <row r="216">
          <cell r="B216">
            <v>124400</v>
          </cell>
          <cell r="C216">
            <v>203861</v>
          </cell>
          <cell r="E216">
            <v>140806</v>
          </cell>
          <cell r="F216">
            <v>0</v>
          </cell>
        </row>
        <row r="217">
          <cell r="B217">
            <v>124401</v>
          </cell>
          <cell r="C217">
            <v>0</v>
          </cell>
          <cell r="E217">
            <v>140807</v>
          </cell>
          <cell r="F217">
            <v>0</v>
          </cell>
        </row>
        <row r="218">
          <cell r="B218">
            <v>124402</v>
          </cell>
          <cell r="C218">
            <v>0</v>
          </cell>
          <cell r="E218">
            <v>140808</v>
          </cell>
          <cell r="F218">
            <v>0</v>
          </cell>
        </row>
        <row r="219">
          <cell r="B219">
            <v>124403</v>
          </cell>
          <cell r="C219">
            <v>0</v>
          </cell>
          <cell r="E219">
            <v>140809</v>
          </cell>
          <cell r="F219">
            <v>0</v>
          </cell>
        </row>
        <row r="220">
          <cell r="B220">
            <v>124404</v>
          </cell>
          <cell r="C220">
            <v>0</v>
          </cell>
          <cell r="E220">
            <v>140811</v>
          </cell>
          <cell r="F220">
            <v>0</v>
          </cell>
        </row>
        <row r="221">
          <cell r="B221">
            <v>124405</v>
          </cell>
          <cell r="C221">
            <v>0</v>
          </cell>
          <cell r="E221">
            <v>140900</v>
          </cell>
          <cell r="F221">
            <v>42657</v>
          </cell>
        </row>
        <row r="222">
          <cell r="B222">
            <v>124406</v>
          </cell>
          <cell r="C222">
            <v>0</v>
          </cell>
          <cell r="E222">
            <v>140901</v>
          </cell>
          <cell r="F222">
            <v>963</v>
          </cell>
        </row>
        <row r="223">
          <cell r="B223">
            <v>124411</v>
          </cell>
          <cell r="C223">
            <v>6238</v>
          </cell>
          <cell r="E223">
            <v>140902</v>
          </cell>
          <cell r="F223">
            <v>36667</v>
          </cell>
        </row>
        <row r="224">
          <cell r="B224">
            <v>124412</v>
          </cell>
          <cell r="C224">
            <v>6238</v>
          </cell>
          <cell r="E224">
            <v>140921</v>
          </cell>
          <cell r="F224">
            <v>16334</v>
          </cell>
        </row>
        <row r="225">
          <cell r="B225">
            <v>124413</v>
          </cell>
          <cell r="C225">
            <v>0</v>
          </cell>
          <cell r="E225">
            <v>140922</v>
          </cell>
          <cell r="F225">
            <v>20333</v>
          </cell>
        </row>
        <row r="226">
          <cell r="B226">
            <v>124414</v>
          </cell>
          <cell r="C226">
            <v>0</v>
          </cell>
          <cell r="E226">
            <v>140923</v>
          </cell>
          <cell r="F226">
            <v>0</v>
          </cell>
        </row>
        <row r="227">
          <cell r="B227">
            <v>124416</v>
          </cell>
          <cell r="C227">
            <v>0</v>
          </cell>
          <cell r="E227">
            <v>140924</v>
          </cell>
          <cell r="F227">
            <v>0</v>
          </cell>
        </row>
        <row r="228">
          <cell r="B228">
            <v>124417</v>
          </cell>
          <cell r="C228">
            <v>0</v>
          </cell>
          <cell r="E228">
            <v>140925</v>
          </cell>
          <cell r="F228">
            <v>0</v>
          </cell>
        </row>
        <row r="229">
          <cell r="B229">
            <v>124418</v>
          </cell>
          <cell r="C229">
            <v>0</v>
          </cell>
          <cell r="E229">
            <v>140926</v>
          </cell>
          <cell r="F229">
            <v>0</v>
          </cell>
        </row>
        <row r="230">
          <cell r="B230">
            <v>124421</v>
          </cell>
          <cell r="C230">
            <v>197268</v>
          </cell>
          <cell r="E230">
            <v>140927</v>
          </cell>
          <cell r="F230">
            <v>0</v>
          </cell>
        </row>
        <row r="231">
          <cell r="B231">
            <v>124422</v>
          </cell>
          <cell r="C231">
            <v>17624</v>
          </cell>
          <cell r="E231">
            <v>140928</v>
          </cell>
          <cell r="F231">
            <v>0</v>
          </cell>
        </row>
        <row r="232">
          <cell r="B232">
            <v>124423</v>
          </cell>
          <cell r="C232">
            <v>8207</v>
          </cell>
          <cell r="E232">
            <v>140903</v>
          </cell>
          <cell r="F232">
            <v>3259</v>
          </cell>
        </row>
        <row r="233">
          <cell r="B233">
            <v>124424</v>
          </cell>
          <cell r="C233">
            <v>0</v>
          </cell>
          <cell r="E233">
            <v>140904</v>
          </cell>
          <cell r="F233">
            <v>1768</v>
          </cell>
        </row>
        <row r="234">
          <cell r="B234">
            <v>124425</v>
          </cell>
          <cell r="C234">
            <v>91098</v>
          </cell>
          <cell r="E234">
            <v>140905</v>
          </cell>
          <cell r="F234">
            <v>0</v>
          </cell>
        </row>
        <row r="235">
          <cell r="B235">
            <v>124426</v>
          </cell>
          <cell r="C235">
            <v>170</v>
          </cell>
          <cell r="E235">
            <v>140906</v>
          </cell>
          <cell r="F235">
            <v>0</v>
          </cell>
        </row>
        <row r="236">
          <cell r="B236">
            <v>124427</v>
          </cell>
          <cell r="C236">
            <v>228</v>
          </cell>
          <cell r="E236">
            <v>140907</v>
          </cell>
          <cell r="F236">
            <v>0</v>
          </cell>
        </row>
        <row r="237">
          <cell r="B237">
            <v>124428</v>
          </cell>
          <cell r="C237">
            <v>0</v>
          </cell>
          <cell r="E237">
            <v>141000</v>
          </cell>
          <cell r="F237">
            <v>45273</v>
          </cell>
        </row>
        <row r="238">
          <cell r="B238">
            <v>124429</v>
          </cell>
          <cell r="C238">
            <v>79940</v>
          </cell>
          <cell r="E238">
            <v>141100</v>
          </cell>
          <cell r="F238">
            <v>0</v>
          </cell>
        </row>
        <row r="239">
          <cell r="B239">
            <v>124431</v>
          </cell>
          <cell r="C239">
            <v>355</v>
          </cell>
          <cell r="E239">
            <v>141200</v>
          </cell>
          <cell r="F239">
            <v>552841</v>
          </cell>
        </row>
        <row r="240">
          <cell r="B240">
            <v>124432</v>
          </cell>
          <cell r="C240">
            <v>110</v>
          </cell>
          <cell r="E240">
            <v>141201</v>
          </cell>
          <cell r="F240">
            <v>0</v>
          </cell>
        </row>
        <row r="241">
          <cell r="B241">
            <v>124433</v>
          </cell>
          <cell r="C241">
            <v>245</v>
          </cell>
          <cell r="E241">
            <v>141202</v>
          </cell>
          <cell r="F241">
            <v>510</v>
          </cell>
        </row>
        <row r="242">
          <cell r="B242">
            <v>124441</v>
          </cell>
          <cell r="C242">
            <v>0</v>
          </cell>
          <cell r="E242">
            <v>141219</v>
          </cell>
          <cell r="F242">
            <v>210</v>
          </cell>
        </row>
        <row r="243">
          <cell r="B243">
            <v>124442</v>
          </cell>
          <cell r="C243">
            <v>0</v>
          </cell>
          <cell r="E243">
            <v>141220</v>
          </cell>
          <cell r="F243">
            <v>300</v>
          </cell>
        </row>
        <row r="244">
          <cell r="B244">
            <v>124443</v>
          </cell>
          <cell r="C244">
            <v>0</v>
          </cell>
          <cell r="E244">
            <v>141203</v>
          </cell>
          <cell r="F244">
            <v>0</v>
          </cell>
        </row>
        <row r="245">
          <cell r="B245">
            <v>124500</v>
          </cell>
          <cell r="C245">
            <v>0</v>
          </cell>
          <cell r="E245">
            <v>141204</v>
          </cell>
          <cell r="F245">
            <v>0</v>
          </cell>
        </row>
        <row r="246">
          <cell r="B246">
            <v>124501</v>
          </cell>
          <cell r="C246">
            <v>0</v>
          </cell>
          <cell r="E246">
            <v>141205</v>
          </cell>
          <cell r="F246">
            <v>0</v>
          </cell>
        </row>
        <row r="247">
          <cell r="B247">
            <v>124502</v>
          </cell>
          <cell r="C247">
            <v>0</v>
          </cell>
          <cell r="E247">
            <v>141206</v>
          </cell>
          <cell r="F247">
            <v>0</v>
          </cell>
        </row>
        <row r="248">
          <cell r="B248">
            <v>124503</v>
          </cell>
          <cell r="C248">
            <v>0</v>
          </cell>
          <cell r="E248">
            <v>141207</v>
          </cell>
          <cell r="F248">
            <v>67</v>
          </cell>
        </row>
        <row r="249">
          <cell r="B249">
            <v>124511</v>
          </cell>
          <cell r="C249">
            <v>0</v>
          </cell>
          <cell r="E249">
            <v>141208</v>
          </cell>
          <cell r="F249">
            <v>0</v>
          </cell>
        </row>
        <row r="250">
          <cell r="B250">
            <v>124600</v>
          </cell>
          <cell r="C250">
            <v>0</v>
          </cell>
          <cell r="E250">
            <v>141209</v>
          </cell>
          <cell r="F250">
            <v>0</v>
          </cell>
        </row>
        <row r="251">
          <cell r="B251">
            <v>124601</v>
          </cell>
          <cell r="C251">
            <v>0</v>
          </cell>
          <cell r="E251">
            <v>141210</v>
          </cell>
          <cell r="F251">
            <v>0</v>
          </cell>
        </row>
        <row r="252">
          <cell r="B252">
            <v>124602</v>
          </cell>
          <cell r="C252">
            <v>0</v>
          </cell>
          <cell r="E252">
            <v>141211</v>
          </cell>
          <cell r="F252">
            <v>0</v>
          </cell>
        </row>
        <row r="253">
          <cell r="B253">
            <v>124603</v>
          </cell>
          <cell r="C253">
            <v>0</v>
          </cell>
          <cell r="E253">
            <v>141212</v>
          </cell>
          <cell r="F253">
            <v>0</v>
          </cell>
        </row>
        <row r="254">
          <cell r="B254">
            <v>124604</v>
          </cell>
          <cell r="C254">
            <v>0</v>
          </cell>
          <cell r="E254">
            <v>141213</v>
          </cell>
          <cell r="F254">
            <v>0</v>
          </cell>
        </row>
        <row r="255">
          <cell r="B255">
            <v>124605</v>
          </cell>
          <cell r="C255">
            <v>0</v>
          </cell>
          <cell r="E255">
            <v>141214</v>
          </cell>
          <cell r="F255">
            <v>0</v>
          </cell>
        </row>
        <row r="256">
          <cell r="B256">
            <v>124606</v>
          </cell>
          <cell r="C256">
            <v>0</v>
          </cell>
          <cell r="E256">
            <v>141215</v>
          </cell>
          <cell r="F256">
            <v>0</v>
          </cell>
        </row>
        <row r="257">
          <cell r="B257">
            <v>124607</v>
          </cell>
          <cell r="C257">
            <v>0</v>
          </cell>
          <cell r="E257">
            <v>141216</v>
          </cell>
          <cell r="F257">
            <v>0</v>
          </cell>
        </row>
        <row r="258">
          <cell r="B258">
            <v>124608</v>
          </cell>
          <cell r="C258">
            <v>0</v>
          </cell>
          <cell r="E258">
            <v>141217</v>
          </cell>
          <cell r="F258">
            <v>0</v>
          </cell>
        </row>
        <row r="259">
          <cell r="B259">
            <v>124609</v>
          </cell>
          <cell r="C259">
            <v>0</v>
          </cell>
          <cell r="E259">
            <v>141218</v>
          </cell>
          <cell r="F259">
            <v>0</v>
          </cell>
        </row>
        <row r="260">
          <cell r="B260">
            <v>124610</v>
          </cell>
          <cell r="C260">
            <v>0</v>
          </cell>
          <cell r="E260">
            <v>141221</v>
          </cell>
          <cell r="F260">
            <v>0</v>
          </cell>
        </row>
        <row r="261">
          <cell r="B261">
            <v>124614</v>
          </cell>
          <cell r="C261">
            <v>0</v>
          </cell>
          <cell r="E261">
            <v>141222</v>
          </cell>
          <cell r="F261">
            <v>0</v>
          </cell>
        </row>
        <row r="262">
          <cell r="B262">
            <v>124615</v>
          </cell>
          <cell r="C262">
            <v>0</v>
          </cell>
          <cell r="E262">
            <v>141230</v>
          </cell>
          <cell r="F262">
            <v>0</v>
          </cell>
        </row>
        <row r="263">
          <cell r="B263">
            <v>124611</v>
          </cell>
          <cell r="C263">
            <v>0</v>
          </cell>
          <cell r="E263">
            <v>141231</v>
          </cell>
          <cell r="F263">
            <v>552265</v>
          </cell>
        </row>
        <row r="264">
          <cell r="B264">
            <v>124612</v>
          </cell>
          <cell r="C264">
            <v>0</v>
          </cell>
          <cell r="E264">
            <v>141232</v>
          </cell>
          <cell r="F264">
            <v>0</v>
          </cell>
        </row>
        <row r="265">
          <cell r="B265">
            <v>124613</v>
          </cell>
          <cell r="C265">
            <v>0</v>
          </cell>
          <cell r="E265">
            <v>141233</v>
          </cell>
          <cell r="F265">
            <v>0</v>
          </cell>
        </row>
        <row r="266">
          <cell r="B266">
            <v>124700</v>
          </cell>
          <cell r="C266">
            <v>0</v>
          </cell>
          <cell r="E266">
            <v>141234</v>
          </cell>
          <cell r="F266">
            <v>0</v>
          </cell>
        </row>
        <row r="267">
          <cell r="B267">
            <v>124800</v>
          </cell>
          <cell r="C267">
            <v>1098580</v>
          </cell>
          <cell r="E267">
            <v>141300</v>
          </cell>
          <cell r="F267">
            <v>286769</v>
          </cell>
        </row>
        <row r="268">
          <cell r="B268">
            <v>124801</v>
          </cell>
          <cell r="C268">
            <v>1098580</v>
          </cell>
          <cell r="E268">
            <v>141301</v>
          </cell>
          <cell r="F268">
            <v>0</v>
          </cell>
        </row>
        <row r="269">
          <cell r="B269">
            <v>124802</v>
          </cell>
          <cell r="C269">
            <v>0</v>
          </cell>
          <cell r="E269">
            <v>141302</v>
          </cell>
          <cell r="F269">
            <v>286769</v>
          </cell>
        </row>
        <row r="270">
          <cell r="B270">
            <v>124803</v>
          </cell>
          <cell r="C270">
            <v>0</v>
          </cell>
          <cell r="E270">
            <v>141400</v>
          </cell>
          <cell r="F270">
            <v>79</v>
          </cell>
        </row>
        <row r="271">
          <cell r="B271">
            <v>124811</v>
          </cell>
          <cell r="C271">
            <v>0</v>
          </cell>
          <cell r="E271">
            <v>141500</v>
          </cell>
          <cell r="F271">
            <v>0</v>
          </cell>
        </row>
        <row r="272">
          <cell r="B272">
            <v>124900</v>
          </cell>
          <cell r="C272">
            <v>0</v>
          </cell>
          <cell r="E272">
            <v>141501</v>
          </cell>
          <cell r="F272">
            <v>0</v>
          </cell>
        </row>
        <row r="273">
          <cell r="B273">
            <v>124901</v>
          </cell>
          <cell r="C273">
            <v>0</v>
          </cell>
          <cell r="E273">
            <v>141600</v>
          </cell>
          <cell r="F273">
            <v>0</v>
          </cell>
        </row>
        <row r="274">
          <cell r="B274">
            <v>124902</v>
          </cell>
          <cell r="C274">
            <v>0</v>
          </cell>
          <cell r="E274">
            <v>141601</v>
          </cell>
          <cell r="F274">
            <v>0</v>
          </cell>
        </row>
        <row r="275">
          <cell r="B275">
            <v>124911</v>
          </cell>
          <cell r="C275">
            <v>0</v>
          </cell>
          <cell r="E275">
            <v>141611</v>
          </cell>
          <cell r="F275">
            <v>0</v>
          </cell>
        </row>
        <row r="276">
          <cell r="B276">
            <v>125000</v>
          </cell>
          <cell r="C276">
            <v>0</v>
          </cell>
          <cell r="E276">
            <v>141612</v>
          </cell>
          <cell r="F276">
            <v>0</v>
          </cell>
        </row>
        <row r="277">
          <cell r="B277">
            <v>125001</v>
          </cell>
          <cell r="C277">
            <v>0</v>
          </cell>
          <cell r="E277">
            <v>141602</v>
          </cell>
          <cell r="F277">
            <v>0</v>
          </cell>
        </row>
        <row r="278">
          <cell r="B278">
            <v>125002</v>
          </cell>
          <cell r="C278">
            <v>0</v>
          </cell>
          <cell r="E278">
            <v>141700</v>
          </cell>
          <cell r="F278">
            <v>29424</v>
          </cell>
        </row>
        <row r="279">
          <cell r="B279">
            <v>125100</v>
          </cell>
          <cell r="C279">
            <v>359</v>
          </cell>
          <cell r="E279">
            <v>141701</v>
          </cell>
          <cell r="F279">
            <v>421</v>
          </cell>
        </row>
        <row r="280">
          <cell r="B280">
            <v>125101</v>
          </cell>
          <cell r="C280">
            <v>359</v>
          </cell>
          <cell r="E280">
            <v>141702</v>
          </cell>
          <cell r="F280">
            <v>3618</v>
          </cell>
        </row>
        <row r="281">
          <cell r="B281">
            <v>125102</v>
          </cell>
          <cell r="C281">
            <v>0</v>
          </cell>
          <cell r="E281">
            <v>141703</v>
          </cell>
          <cell r="F281">
            <v>325</v>
          </cell>
        </row>
        <row r="282">
          <cell r="B282">
            <v>125111</v>
          </cell>
          <cell r="C282">
            <v>0</v>
          </cell>
          <cell r="E282">
            <v>141711</v>
          </cell>
          <cell r="F282">
            <v>25011</v>
          </cell>
        </row>
        <row r="283">
          <cell r="B283">
            <v>125200</v>
          </cell>
          <cell r="C283">
            <v>72827</v>
          </cell>
          <cell r="E283">
            <v>141713</v>
          </cell>
          <cell r="F283">
            <v>18912</v>
          </cell>
        </row>
        <row r="284">
          <cell r="B284">
            <v>125201</v>
          </cell>
          <cell r="C284">
            <v>72827</v>
          </cell>
          <cell r="E284">
            <v>141714</v>
          </cell>
          <cell r="F284">
            <v>6099</v>
          </cell>
        </row>
        <row r="285">
          <cell r="B285">
            <v>125202</v>
          </cell>
          <cell r="C285">
            <v>72827</v>
          </cell>
          <cell r="E285">
            <v>141712</v>
          </cell>
          <cell r="F285">
            <v>50</v>
          </cell>
        </row>
        <row r="286">
          <cell r="B286">
            <v>125203</v>
          </cell>
          <cell r="C286">
            <v>0</v>
          </cell>
          <cell r="E286">
            <v>141789</v>
          </cell>
          <cell r="F286">
            <v>0</v>
          </cell>
        </row>
        <row r="287">
          <cell r="B287">
            <v>125204</v>
          </cell>
          <cell r="C287">
            <v>0</v>
          </cell>
          <cell r="E287">
            <v>141800</v>
          </cell>
          <cell r="F287">
            <v>0</v>
          </cell>
        </row>
        <row r="288">
          <cell r="B288">
            <v>125210</v>
          </cell>
          <cell r="C288">
            <v>0</v>
          </cell>
          <cell r="E288">
            <v>141900</v>
          </cell>
          <cell r="F288">
            <v>0</v>
          </cell>
        </row>
        <row r="289">
          <cell r="B289">
            <v>125205</v>
          </cell>
          <cell r="C289">
            <v>0</v>
          </cell>
          <cell r="E289">
            <v>146000</v>
          </cell>
          <cell r="F289">
            <v>4335052</v>
          </cell>
        </row>
        <row r="290">
          <cell r="B290">
            <v>125206</v>
          </cell>
          <cell r="C290">
            <v>0</v>
          </cell>
          <cell r="E290">
            <v>146100</v>
          </cell>
          <cell r="F290">
            <v>3818851</v>
          </cell>
        </row>
        <row r="291">
          <cell r="B291">
            <v>125211</v>
          </cell>
          <cell r="C291">
            <v>0</v>
          </cell>
          <cell r="E291">
            <v>146101</v>
          </cell>
          <cell r="F291">
            <v>3428443</v>
          </cell>
        </row>
        <row r="292">
          <cell r="B292">
            <v>125212</v>
          </cell>
          <cell r="C292">
            <v>0</v>
          </cell>
          <cell r="E292">
            <v>146102</v>
          </cell>
          <cell r="F292">
            <v>300341</v>
          </cell>
        </row>
        <row r="293">
          <cell r="B293">
            <v>125213</v>
          </cell>
          <cell r="C293">
            <v>0</v>
          </cell>
          <cell r="E293">
            <v>146103</v>
          </cell>
          <cell r="F293">
            <v>35067</v>
          </cell>
        </row>
        <row r="294">
          <cell r="B294">
            <v>125214</v>
          </cell>
          <cell r="C294">
            <v>0</v>
          </cell>
          <cell r="E294">
            <v>146104</v>
          </cell>
          <cell r="F294">
            <v>0</v>
          </cell>
        </row>
        <row r="295">
          <cell r="B295">
            <v>125215</v>
          </cell>
          <cell r="C295">
            <v>0</v>
          </cell>
          <cell r="E295">
            <v>146105</v>
          </cell>
          <cell r="F295">
            <v>0</v>
          </cell>
        </row>
        <row r="296">
          <cell r="B296">
            <v>125216</v>
          </cell>
          <cell r="C296">
            <v>0</v>
          </cell>
          <cell r="E296">
            <v>146111</v>
          </cell>
          <cell r="F296">
            <v>55000</v>
          </cell>
        </row>
        <row r="297">
          <cell r="B297">
            <v>125217</v>
          </cell>
          <cell r="C297">
            <v>0</v>
          </cell>
          <cell r="E297">
            <v>146200</v>
          </cell>
          <cell r="F297">
            <v>489655</v>
          </cell>
        </row>
        <row r="298">
          <cell r="B298">
            <v>125218</v>
          </cell>
          <cell r="C298">
            <v>0</v>
          </cell>
          <cell r="E298">
            <v>146201</v>
          </cell>
          <cell r="F298">
            <v>301832</v>
          </cell>
        </row>
        <row r="299">
          <cell r="B299">
            <v>125219</v>
          </cell>
          <cell r="C299">
            <v>0</v>
          </cell>
          <cell r="E299">
            <v>146202</v>
          </cell>
          <cell r="F299">
            <v>0</v>
          </cell>
        </row>
        <row r="300">
          <cell r="B300">
            <v>125220</v>
          </cell>
          <cell r="C300">
            <v>0</v>
          </cell>
          <cell r="E300">
            <v>146203</v>
          </cell>
          <cell r="F300">
            <v>187823</v>
          </cell>
        </row>
        <row r="301">
          <cell r="B301">
            <v>125221</v>
          </cell>
          <cell r="C301">
            <v>0</v>
          </cell>
          <cell r="E301">
            <v>146204</v>
          </cell>
          <cell r="F301">
            <v>428</v>
          </cell>
        </row>
        <row r="302">
          <cell r="B302">
            <v>125231</v>
          </cell>
          <cell r="C302">
            <v>0</v>
          </cell>
          <cell r="E302">
            <v>146205</v>
          </cell>
          <cell r="F302">
            <v>0</v>
          </cell>
        </row>
        <row r="303">
          <cell r="B303">
            <v>125300</v>
          </cell>
          <cell r="C303">
            <v>0</v>
          </cell>
          <cell r="E303">
            <v>146206</v>
          </cell>
          <cell r="F303">
            <v>187395</v>
          </cell>
        </row>
        <row r="304">
          <cell r="B304">
            <v>125400</v>
          </cell>
          <cell r="C304">
            <v>0</v>
          </cell>
          <cell r="E304">
            <v>146210</v>
          </cell>
          <cell r="F304">
            <v>0</v>
          </cell>
        </row>
        <row r="305">
          <cell r="B305">
            <v>125401</v>
          </cell>
          <cell r="C305">
            <v>0</v>
          </cell>
          <cell r="E305">
            <v>146300</v>
          </cell>
          <cell r="F305">
            <v>0</v>
          </cell>
        </row>
        <row r="306">
          <cell r="B306">
            <v>125500</v>
          </cell>
          <cell r="C306">
            <v>0</v>
          </cell>
          <cell r="E306">
            <v>146301</v>
          </cell>
          <cell r="F306">
            <v>0</v>
          </cell>
        </row>
        <row r="307">
          <cell r="B307">
            <v>125600</v>
          </cell>
          <cell r="C307">
            <v>0</v>
          </cell>
          <cell r="E307">
            <v>146302</v>
          </cell>
          <cell r="F307">
            <v>0</v>
          </cell>
        </row>
        <row r="308">
          <cell r="B308">
            <v>126000</v>
          </cell>
          <cell r="C308">
            <v>216769</v>
          </cell>
          <cell r="E308">
            <v>146311</v>
          </cell>
          <cell r="F308">
            <v>0</v>
          </cell>
        </row>
        <row r="309">
          <cell r="B309">
            <v>126100</v>
          </cell>
          <cell r="C309">
            <v>0</v>
          </cell>
          <cell r="E309">
            <v>146400</v>
          </cell>
          <cell r="F309">
            <v>26546</v>
          </cell>
        </row>
        <row r="310">
          <cell r="B310">
            <v>126200</v>
          </cell>
          <cell r="C310">
            <v>216769</v>
          </cell>
          <cell r="E310">
            <v>146401</v>
          </cell>
          <cell r="F310">
            <v>0</v>
          </cell>
        </row>
        <row r="311">
          <cell r="B311">
            <v>126201</v>
          </cell>
          <cell r="C311">
            <v>0</v>
          </cell>
          <cell r="E311">
            <v>146402</v>
          </cell>
          <cell r="F311">
            <v>0</v>
          </cell>
        </row>
        <row r="312">
          <cell r="B312">
            <v>126202</v>
          </cell>
          <cell r="C312">
            <v>0</v>
          </cell>
          <cell r="E312">
            <v>146403</v>
          </cell>
          <cell r="F312">
            <v>0</v>
          </cell>
        </row>
        <row r="313">
          <cell r="B313">
            <v>126203</v>
          </cell>
          <cell r="C313">
            <v>216769</v>
          </cell>
          <cell r="E313">
            <v>146404</v>
          </cell>
          <cell r="F313">
            <v>0</v>
          </cell>
        </row>
        <row r="314">
          <cell r="B314">
            <v>126300</v>
          </cell>
          <cell r="C314">
            <v>0</v>
          </cell>
          <cell r="E314">
            <v>146410</v>
          </cell>
          <cell r="F314">
            <v>0</v>
          </cell>
        </row>
        <row r="315">
          <cell r="B315">
            <v>126301</v>
          </cell>
          <cell r="C315">
            <v>0</v>
          </cell>
          <cell r="E315">
            <v>146411</v>
          </cell>
          <cell r="F315">
            <v>6583</v>
          </cell>
        </row>
        <row r="316">
          <cell r="B316">
            <v>126311</v>
          </cell>
          <cell r="C316">
            <v>0</v>
          </cell>
          <cell r="E316">
            <v>146412</v>
          </cell>
          <cell r="F316">
            <v>0</v>
          </cell>
        </row>
        <row r="317">
          <cell r="B317">
            <v>126900</v>
          </cell>
          <cell r="C317">
            <v>0</v>
          </cell>
          <cell r="E317">
            <v>146413</v>
          </cell>
          <cell r="F317">
            <v>0</v>
          </cell>
        </row>
        <row r="318">
          <cell r="B318">
            <v>127000</v>
          </cell>
          <cell r="C318">
            <v>0</v>
          </cell>
          <cell r="E318">
            <v>146414</v>
          </cell>
          <cell r="F318">
            <v>6583</v>
          </cell>
        </row>
        <row r="319">
          <cell r="B319">
            <v>127100</v>
          </cell>
          <cell r="C319">
            <v>0</v>
          </cell>
          <cell r="E319">
            <v>146420</v>
          </cell>
          <cell r="F319">
            <v>0</v>
          </cell>
        </row>
        <row r="320">
          <cell r="B320">
            <v>127200</v>
          </cell>
          <cell r="C320">
            <v>0</v>
          </cell>
          <cell r="E320">
            <v>146421</v>
          </cell>
          <cell r="F320">
            <v>0</v>
          </cell>
        </row>
        <row r="321">
          <cell r="B321">
            <v>127201</v>
          </cell>
          <cell r="C321">
            <v>0</v>
          </cell>
          <cell r="E321">
            <v>146422</v>
          </cell>
          <cell r="F321">
            <v>0</v>
          </cell>
        </row>
        <row r="322">
          <cell r="B322">
            <v>127202</v>
          </cell>
          <cell r="C322">
            <v>0</v>
          </cell>
          <cell r="E322">
            <v>146423</v>
          </cell>
          <cell r="F322">
            <v>0</v>
          </cell>
        </row>
        <row r="323">
          <cell r="B323">
            <v>127203</v>
          </cell>
          <cell r="C323">
            <v>0</v>
          </cell>
          <cell r="E323">
            <v>146424</v>
          </cell>
          <cell r="F323">
            <v>0</v>
          </cell>
        </row>
        <row r="324">
          <cell r="B324">
            <v>127204</v>
          </cell>
          <cell r="C324">
            <v>0</v>
          </cell>
          <cell r="E324">
            <v>146430</v>
          </cell>
          <cell r="F324">
            <v>0</v>
          </cell>
        </row>
        <row r="325">
          <cell r="B325">
            <v>127231</v>
          </cell>
          <cell r="C325">
            <v>0</v>
          </cell>
          <cell r="E325">
            <v>146441</v>
          </cell>
          <cell r="F325">
            <v>0</v>
          </cell>
        </row>
        <row r="326">
          <cell r="B326">
            <v>127300</v>
          </cell>
          <cell r="C326">
            <v>0</v>
          </cell>
          <cell r="E326">
            <v>146442</v>
          </cell>
          <cell r="F326">
            <v>0</v>
          </cell>
        </row>
        <row r="327">
          <cell r="B327">
            <v>127301</v>
          </cell>
          <cell r="C327">
            <v>0</v>
          </cell>
          <cell r="E327">
            <v>146443</v>
          </cell>
          <cell r="F327">
            <v>0</v>
          </cell>
        </row>
        <row r="328">
          <cell r="B328">
            <v>127302</v>
          </cell>
          <cell r="C328">
            <v>0</v>
          </cell>
          <cell r="E328">
            <v>146444</v>
          </cell>
          <cell r="F328">
            <v>0</v>
          </cell>
        </row>
        <row r="329">
          <cell r="B329">
            <v>127400</v>
          </cell>
          <cell r="C329">
            <v>0</v>
          </cell>
          <cell r="E329">
            <v>146450</v>
          </cell>
          <cell r="F329">
            <v>0</v>
          </cell>
        </row>
        <row r="330">
          <cell r="B330">
            <v>127500</v>
          </cell>
          <cell r="C330">
            <v>0</v>
          </cell>
          <cell r="E330">
            <v>146460</v>
          </cell>
          <cell r="F330">
            <v>0</v>
          </cell>
        </row>
        <row r="331">
          <cell r="B331">
            <v>127501</v>
          </cell>
          <cell r="C331">
            <v>0</v>
          </cell>
          <cell r="E331">
            <v>146461</v>
          </cell>
          <cell r="F331">
            <v>0</v>
          </cell>
        </row>
        <row r="332">
          <cell r="B332">
            <v>127502</v>
          </cell>
          <cell r="C332">
            <v>0</v>
          </cell>
          <cell r="E332">
            <v>146462</v>
          </cell>
          <cell r="F332">
            <v>0</v>
          </cell>
        </row>
        <row r="333">
          <cell r="B333">
            <v>127503</v>
          </cell>
          <cell r="C333">
            <v>0</v>
          </cell>
          <cell r="E333">
            <v>146463</v>
          </cell>
          <cell r="F333">
            <v>0</v>
          </cell>
        </row>
        <row r="334">
          <cell r="B334">
            <v>127900</v>
          </cell>
          <cell r="C334">
            <v>0</v>
          </cell>
          <cell r="E334">
            <v>146469</v>
          </cell>
          <cell r="F334">
            <v>0</v>
          </cell>
        </row>
        <row r="335">
          <cell r="B335">
            <v>127700</v>
          </cell>
          <cell r="C335">
            <v>1017536</v>
          </cell>
          <cell r="E335">
            <v>146471</v>
          </cell>
          <cell r="F335">
            <v>19963</v>
          </cell>
        </row>
        <row r="336">
          <cell r="B336">
            <v>127800</v>
          </cell>
          <cell r="C336">
            <v>1017536</v>
          </cell>
          <cell r="E336">
            <v>146472</v>
          </cell>
          <cell r="F336">
            <v>19961</v>
          </cell>
        </row>
        <row r="337">
          <cell r="B337">
            <v>127801</v>
          </cell>
          <cell r="C337">
            <v>5090491</v>
          </cell>
          <cell r="E337">
            <v>146473</v>
          </cell>
          <cell r="F337">
            <v>1</v>
          </cell>
        </row>
        <row r="338">
          <cell r="B338">
            <v>127831</v>
          </cell>
          <cell r="C338">
            <v>0</v>
          </cell>
          <cell r="E338">
            <v>146600</v>
          </cell>
          <cell r="F338">
            <v>0</v>
          </cell>
        </row>
        <row r="339">
          <cell r="B339">
            <v>128100</v>
          </cell>
          <cell r="C339">
            <v>0</v>
          </cell>
          <cell r="E339">
            <v>146601</v>
          </cell>
          <cell r="F339">
            <v>0</v>
          </cell>
        </row>
        <row r="340">
          <cell r="B340">
            <v>128300</v>
          </cell>
          <cell r="C340">
            <v>0</v>
          </cell>
          <cell r="E340">
            <v>146602</v>
          </cell>
          <cell r="F340">
            <v>0</v>
          </cell>
        </row>
        <row r="341">
          <cell r="B341">
            <v>128400</v>
          </cell>
          <cell r="C341">
            <v>0</v>
          </cell>
          <cell r="E341">
            <v>146603</v>
          </cell>
          <cell r="F341">
            <v>0</v>
          </cell>
        </row>
        <row r="342">
          <cell r="B342">
            <v>128401</v>
          </cell>
          <cell r="C342">
            <v>0</v>
          </cell>
          <cell r="E342">
            <v>146604</v>
          </cell>
          <cell r="F342">
            <v>0</v>
          </cell>
        </row>
        <row r="343">
          <cell r="B343">
            <v>128402</v>
          </cell>
          <cell r="C343">
            <v>0</v>
          </cell>
          <cell r="E343">
            <v>146605</v>
          </cell>
          <cell r="F343">
            <v>0</v>
          </cell>
        </row>
        <row r="344">
          <cell r="B344">
            <v>128403</v>
          </cell>
          <cell r="C344">
            <v>0</v>
          </cell>
          <cell r="E344">
            <v>146611</v>
          </cell>
          <cell r="F344">
            <v>0</v>
          </cell>
        </row>
        <row r="345">
          <cell r="B345">
            <v>128404</v>
          </cell>
          <cell r="C345">
            <v>0</v>
          </cell>
          <cell r="E345">
            <v>146612</v>
          </cell>
          <cell r="F345">
            <v>0</v>
          </cell>
        </row>
        <row r="346">
          <cell r="B346">
            <v>128405</v>
          </cell>
          <cell r="C346">
            <v>0</v>
          </cell>
          <cell r="E346">
            <v>146613</v>
          </cell>
          <cell r="F346">
            <v>0</v>
          </cell>
        </row>
        <row r="347">
          <cell r="B347">
            <v>128406</v>
          </cell>
          <cell r="C347">
            <v>0</v>
          </cell>
          <cell r="E347">
            <v>146615</v>
          </cell>
          <cell r="F347">
            <v>0</v>
          </cell>
        </row>
        <row r="348">
          <cell r="B348">
            <v>128407</v>
          </cell>
          <cell r="C348">
            <v>0</v>
          </cell>
          <cell r="E348">
            <v>146700</v>
          </cell>
          <cell r="F348">
            <v>0</v>
          </cell>
        </row>
        <row r="349">
          <cell r="B349">
            <v>128408</v>
          </cell>
          <cell r="C349">
            <v>0</v>
          </cell>
          <cell r="E349">
            <v>146711</v>
          </cell>
          <cell r="F349">
            <v>0</v>
          </cell>
        </row>
        <row r="350">
          <cell r="B350">
            <v>128421</v>
          </cell>
          <cell r="C350">
            <v>0</v>
          </cell>
          <cell r="E350">
            <v>146721</v>
          </cell>
          <cell r="F350">
            <v>0</v>
          </cell>
        </row>
        <row r="351">
          <cell r="B351">
            <v>128500</v>
          </cell>
          <cell r="C351">
            <v>0</v>
          </cell>
          <cell r="E351">
            <v>146731</v>
          </cell>
          <cell r="F351">
            <v>0</v>
          </cell>
        </row>
        <row r="352">
          <cell r="B352">
            <v>128600</v>
          </cell>
          <cell r="C352">
            <v>0</v>
          </cell>
          <cell r="E352">
            <v>146900</v>
          </cell>
          <cell r="F352">
            <v>0</v>
          </cell>
        </row>
        <row r="353">
          <cell r="B353">
            <v>128900</v>
          </cell>
          <cell r="C353">
            <v>0</v>
          </cell>
          <cell r="E353">
            <v>147000</v>
          </cell>
          <cell r="F353">
            <v>0</v>
          </cell>
        </row>
        <row r="354">
          <cell r="B354">
            <v>129000</v>
          </cell>
          <cell r="C354">
            <v>0</v>
          </cell>
          <cell r="E354">
            <v>147100</v>
          </cell>
          <cell r="F354">
            <v>0</v>
          </cell>
        </row>
        <row r="355">
          <cell r="B355">
            <v>129100</v>
          </cell>
          <cell r="C355">
            <v>0</v>
          </cell>
          <cell r="E355">
            <v>147200</v>
          </cell>
          <cell r="F355">
            <v>0</v>
          </cell>
        </row>
        <row r="356">
          <cell r="B356">
            <v>129200</v>
          </cell>
          <cell r="C356">
            <v>0</v>
          </cell>
          <cell r="E356">
            <v>147201</v>
          </cell>
          <cell r="F356">
            <v>0</v>
          </cell>
        </row>
        <row r="357">
          <cell r="B357">
            <v>129300</v>
          </cell>
          <cell r="C357">
            <v>0</v>
          </cell>
          <cell r="E357">
            <v>147202</v>
          </cell>
          <cell r="F357">
            <v>0</v>
          </cell>
        </row>
        <row r="358">
          <cell r="B358">
            <v>129400</v>
          </cell>
          <cell r="C358">
            <v>0</v>
          </cell>
          <cell r="E358">
            <v>147203</v>
          </cell>
          <cell r="F358">
            <v>0</v>
          </cell>
        </row>
        <row r="359">
          <cell r="B359">
            <v>129600</v>
          </cell>
          <cell r="C359">
            <v>0</v>
          </cell>
          <cell r="E359">
            <v>147204</v>
          </cell>
          <cell r="F359">
            <v>0</v>
          </cell>
        </row>
        <row r="360">
          <cell r="E360">
            <v>147231</v>
          </cell>
          <cell r="F360">
            <v>0</v>
          </cell>
        </row>
        <row r="361">
          <cell r="E361">
            <v>147300</v>
          </cell>
          <cell r="F361">
            <v>0</v>
          </cell>
        </row>
        <row r="362">
          <cell r="E362">
            <v>147301</v>
          </cell>
          <cell r="F362">
            <v>0</v>
          </cell>
        </row>
        <row r="363">
          <cell r="E363">
            <v>147302</v>
          </cell>
          <cell r="F363">
            <v>0</v>
          </cell>
        </row>
        <row r="364">
          <cell r="E364">
            <v>147400</v>
          </cell>
          <cell r="F364">
            <v>0</v>
          </cell>
        </row>
        <row r="365">
          <cell r="E365">
            <v>147600</v>
          </cell>
          <cell r="F365">
            <v>0</v>
          </cell>
        </row>
        <row r="366">
          <cell r="E366">
            <v>147601</v>
          </cell>
          <cell r="F366">
            <v>0</v>
          </cell>
        </row>
        <row r="367">
          <cell r="E367">
            <v>147602</v>
          </cell>
          <cell r="F367">
            <v>0</v>
          </cell>
        </row>
        <row r="368">
          <cell r="E368">
            <v>147603</v>
          </cell>
          <cell r="F368">
            <v>0</v>
          </cell>
        </row>
        <row r="369">
          <cell r="E369">
            <v>147900</v>
          </cell>
          <cell r="F369">
            <v>0</v>
          </cell>
        </row>
        <row r="370">
          <cell r="E370">
            <v>147700</v>
          </cell>
          <cell r="F370">
            <v>0</v>
          </cell>
        </row>
        <row r="371">
          <cell r="E371">
            <v>147800</v>
          </cell>
          <cell r="F371">
            <v>0</v>
          </cell>
        </row>
        <row r="372">
          <cell r="E372">
            <v>147801</v>
          </cell>
          <cell r="F372">
            <v>0</v>
          </cell>
        </row>
        <row r="373">
          <cell r="E373">
            <v>147831</v>
          </cell>
          <cell r="F373">
            <v>4072956</v>
          </cell>
        </row>
        <row r="374">
          <cell r="E374">
            <v>148100</v>
          </cell>
          <cell r="F374">
            <v>3331346</v>
          </cell>
        </row>
        <row r="375">
          <cell r="E375">
            <v>148200</v>
          </cell>
          <cell r="F375">
            <v>3331346</v>
          </cell>
        </row>
        <row r="376">
          <cell r="E376">
            <v>148201</v>
          </cell>
          <cell r="F376">
            <v>549451</v>
          </cell>
        </row>
        <row r="377">
          <cell r="E377">
            <v>148202</v>
          </cell>
          <cell r="F377">
            <v>2781896</v>
          </cell>
        </row>
        <row r="378">
          <cell r="E378">
            <v>148300</v>
          </cell>
          <cell r="F378">
            <v>0</v>
          </cell>
        </row>
        <row r="379">
          <cell r="E379">
            <v>148400</v>
          </cell>
          <cell r="F379">
            <v>0</v>
          </cell>
        </row>
        <row r="380">
          <cell r="E380">
            <v>148401</v>
          </cell>
          <cell r="F380">
            <v>0</v>
          </cell>
        </row>
        <row r="381">
          <cell r="E381">
            <v>148402</v>
          </cell>
          <cell r="F381">
            <v>0</v>
          </cell>
        </row>
        <row r="382">
          <cell r="E382">
            <v>148403</v>
          </cell>
          <cell r="F382">
            <v>0</v>
          </cell>
        </row>
        <row r="383">
          <cell r="E383">
            <v>148404</v>
          </cell>
          <cell r="F383">
            <v>0</v>
          </cell>
        </row>
        <row r="384">
          <cell r="E384">
            <v>148405</v>
          </cell>
          <cell r="F384">
            <v>0</v>
          </cell>
        </row>
        <row r="385">
          <cell r="E385">
            <v>148406</v>
          </cell>
          <cell r="F385">
            <v>0</v>
          </cell>
        </row>
        <row r="386">
          <cell r="E386">
            <v>148407</v>
          </cell>
          <cell r="F386">
            <v>0</v>
          </cell>
        </row>
        <row r="387">
          <cell r="E387">
            <v>148421</v>
          </cell>
          <cell r="F387">
            <v>0</v>
          </cell>
        </row>
        <row r="388">
          <cell r="E388">
            <v>148500</v>
          </cell>
          <cell r="F388">
            <v>0</v>
          </cell>
        </row>
        <row r="389">
          <cell r="E389">
            <v>148600</v>
          </cell>
          <cell r="F389">
            <v>0</v>
          </cell>
        </row>
        <row r="390">
          <cell r="E390">
            <v>148900</v>
          </cell>
          <cell r="F390">
            <v>0</v>
          </cell>
        </row>
        <row r="391">
          <cell r="E391">
            <v>149000</v>
          </cell>
          <cell r="F391">
            <v>0</v>
          </cell>
        </row>
        <row r="392">
          <cell r="E392">
            <v>149100</v>
          </cell>
          <cell r="F392">
            <v>0</v>
          </cell>
        </row>
        <row r="393">
          <cell r="E393">
            <v>149200</v>
          </cell>
          <cell r="F393">
            <v>0</v>
          </cell>
        </row>
        <row r="394">
          <cell r="E394">
            <v>149201</v>
          </cell>
          <cell r="F394">
            <v>0</v>
          </cell>
        </row>
        <row r="395">
          <cell r="E395">
            <v>149202</v>
          </cell>
          <cell r="F395">
            <v>0</v>
          </cell>
        </row>
        <row r="396">
          <cell r="E396">
            <v>149203</v>
          </cell>
          <cell r="F396">
            <v>0</v>
          </cell>
        </row>
        <row r="397">
          <cell r="E397">
            <v>149221</v>
          </cell>
          <cell r="F397">
            <v>0</v>
          </cell>
        </row>
        <row r="398">
          <cell r="E398">
            <v>149300</v>
          </cell>
          <cell r="F398">
            <v>0</v>
          </cell>
        </row>
        <row r="399">
          <cell r="E399">
            <v>149400</v>
          </cell>
          <cell r="F399">
            <v>0</v>
          </cell>
        </row>
        <row r="400">
          <cell r="E400">
            <v>148800</v>
          </cell>
          <cell r="F400">
            <v>0</v>
          </cell>
        </row>
        <row r="401">
          <cell r="E401">
            <v>149600</v>
          </cell>
          <cell r="F401">
            <v>0</v>
          </cell>
        </row>
        <row r="402">
          <cell r="E402">
            <v>149800</v>
          </cell>
          <cell r="F402">
            <v>0</v>
          </cell>
        </row>
        <row r="403">
          <cell r="B403">
            <v>129500</v>
          </cell>
          <cell r="C403">
            <v>168762277</v>
          </cell>
          <cell r="E403">
            <v>149500</v>
          </cell>
          <cell r="F403">
            <v>168762277</v>
          </cell>
        </row>
        <row r="404">
          <cell r="B404">
            <v>129700</v>
          </cell>
          <cell r="C404">
            <v>15067569</v>
          </cell>
          <cell r="E404">
            <v>149700</v>
          </cell>
          <cell r="F404">
            <v>15067569</v>
          </cell>
        </row>
        <row r="405">
          <cell r="B405">
            <v>129900</v>
          </cell>
          <cell r="C405">
            <v>183829846</v>
          </cell>
          <cell r="E405">
            <v>149900</v>
          </cell>
          <cell r="F405">
            <v>183829846</v>
          </cell>
        </row>
        <row r="406">
          <cell r="B406">
            <v>199100</v>
          </cell>
          <cell r="C406">
            <v>3365862</v>
          </cell>
        </row>
        <row r="407">
          <cell r="B407">
            <v>199200</v>
          </cell>
          <cell r="C407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9">
        <row r="5">
          <cell r="B5">
            <v>204200</v>
          </cell>
          <cell r="C5">
            <v>0</v>
          </cell>
          <cell r="E5">
            <v>202005</v>
          </cell>
          <cell r="F5">
            <v>0</v>
          </cell>
        </row>
        <row r="6">
          <cell r="B6">
            <v>204700</v>
          </cell>
          <cell r="C6">
            <v>0</v>
          </cell>
          <cell r="E6">
            <v>204900</v>
          </cell>
          <cell r="F6">
            <v>0</v>
          </cell>
        </row>
        <row r="7">
          <cell r="B7">
            <v>204708</v>
          </cell>
          <cell r="C7">
            <v>0</v>
          </cell>
          <cell r="E7">
            <v>230000</v>
          </cell>
          <cell r="F7">
            <v>9140387</v>
          </cell>
        </row>
        <row r="8">
          <cell r="B8">
            <v>204800</v>
          </cell>
          <cell r="C8">
            <v>0</v>
          </cell>
          <cell r="E8">
            <v>231000</v>
          </cell>
          <cell r="F8">
            <v>276525</v>
          </cell>
        </row>
        <row r="9">
          <cell r="B9">
            <v>210000</v>
          </cell>
          <cell r="C9">
            <v>12069409</v>
          </cell>
          <cell r="E9">
            <v>231001</v>
          </cell>
          <cell r="F9">
            <v>0</v>
          </cell>
        </row>
        <row r="10">
          <cell r="B10">
            <v>210100</v>
          </cell>
          <cell r="C10">
            <v>10423530</v>
          </cell>
          <cell r="E10">
            <v>231002</v>
          </cell>
          <cell r="F10">
            <v>0</v>
          </cell>
        </row>
        <row r="11">
          <cell r="B11">
            <v>210200</v>
          </cell>
          <cell r="C11">
            <v>0</v>
          </cell>
          <cell r="E11">
            <v>231003</v>
          </cell>
          <cell r="F11">
            <v>0</v>
          </cell>
        </row>
        <row r="12">
          <cell r="B12">
            <v>210300</v>
          </cell>
          <cell r="C12">
            <v>0</v>
          </cell>
          <cell r="E12">
            <v>231004</v>
          </cell>
          <cell r="F12">
            <v>0</v>
          </cell>
        </row>
        <row r="13">
          <cell r="B13">
            <v>210400</v>
          </cell>
          <cell r="C13">
            <v>0</v>
          </cell>
          <cell r="E13">
            <v>231005</v>
          </cell>
          <cell r="F13">
            <v>0</v>
          </cell>
        </row>
        <row r="14">
          <cell r="B14">
            <v>210500</v>
          </cell>
          <cell r="C14">
            <v>0</v>
          </cell>
          <cell r="E14">
            <v>231006</v>
          </cell>
          <cell r="F14">
            <v>0</v>
          </cell>
        </row>
        <row r="15">
          <cell r="B15">
            <v>210501</v>
          </cell>
          <cell r="C15">
            <v>0</v>
          </cell>
          <cell r="E15">
            <v>231007</v>
          </cell>
          <cell r="F15">
            <v>0</v>
          </cell>
        </row>
        <row r="16">
          <cell r="B16">
            <v>210502</v>
          </cell>
          <cell r="C16">
            <v>0</v>
          </cell>
          <cell r="E16">
            <v>231008</v>
          </cell>
          <cell r="F16">
            <v>0</v>
          </cell>
        </row>
        <row r="17">
          <cell r="B17">
            <v>210503</v>
          </cell>
          <cell r="C17">
            <v>0</v>
          </cell>
          <cell r="E17">
            <v>231010</v>
          </cell>
          <cell r="F17">
            <v>207960</v>
          </cell>
        </row>
        <row r="18">
          <cell r="B18">
            <v>210511</v>
          </cell>
          <cell r="C18">
            <v>0</v>
          </cell>
          <cell r="E18">
            <v>231011</v>
          </cell>
          <cell r="F18">
            <v>0</v>
          </cell>
        </row>
        <row r="19">
          <cell r="B19">
            <v>210600</v>
          </cell>
          <cell r="C19">
            <v>0</v>
          </cell>
          <cell r="E19">
            <v>231012</v>
          </cell>
          <cell r="F19">
            <v>0</v>
          </cell>
        </row>
        <row r="20">
          <cell r="B20">
            <v>210601</v>
          </cell>
          <cell r="C20">
            <v>0</v>
          </cell>
          <cell r="E20">
            <v>231013</v>
          </cell>
          <cell r="F20">
            <v>0</v>
          </cell>
        </row>
        <row r="21">
          <cell r="B21">
            <v>210602</v>
          </cell>
          <cell r="C21">
            <v>0</v>
          </cell>
          <cell r="E21">
            <v>231014</v>
          </cell>
          <cell r="F21">
            <v>0</v>
          </cell>
        </row>
        <row r="22">
          <cell r="B22">
            <v>210611</v>
          </cell>
          <cell r="C22">
            <v>0</v>
          </cell>
          <cell r="E22">
            <v>231015</v>
          </cell>
          <cell r="F22">
            <v>0</v>
          </cell>
        </row>
        <row r="23">
          <cell r="B23">
            <v>210700</v>
          </cell>
          <cell r="C23">
            <v>5273229</v>
          </cell>
          <cell r="E23">
            <v>231016</v>
          </cell>
          <cell r="F23">
            <v>0</v>
          </cell>
        </row>
        <row r="24">
          <cell r="B24">
            <v>210701</v>
          </cell>
          <cell r="C24">
            <v>0</v>
          </cell>
          <cell r="E24">
            <v>231017</v>
          </cell>
          <cell r="F24">
            <v>0</v>
          </cell>
        </row>
        <row r="25">
          <cell r="B25">
            <v>210702</v>
          </cell>
          <cell r="C25">
            <v>0</v>
          </cell>
          <cell r="E25">
            <v>231018</v>
          </cell>
          <cell r="F25">
            <v>0</v>
          </cell>
        </row>
        <row r="26">
          <cell r="B26">
            <v>210703</v>
          </cell>
          <cell r="C26">
            <v>0</v>
          </cell>
          <cell r="E26">
            <v>231021</v>
          </cell>
          <cell r="F26">
            <v>0</v>
          </cell>
        </row>
        <row r="27">
          <cell r="B27">
            <v>210704</v>
          </cell>
          <cell r="C27">
            <v>0</v>
          </cell>
          <cell r="E27">
            <v>231022</v>
          </cell>
          <cell r="F27">
            <v>21871</v>
          </cell>
        </row>
        <row r="28">
          <cell r="B28">
            <v>210705</v>
          </cell>
          <cell r="C28">
            <v>3924554</v>
          </cell>
          <cell r="E28">
            <v>231023</v>
          </cell>
          <cell r="F28">
            <v>28900</v>
          </cell>
        </row>
        <row r="29">
          <cell r="B29">
            <v>210706</v>
          </cell>
          <cell r="C29">
            <v>0</v>
          </cell>
          <cell r="E29">
            <v>231027</v>
          </cell>
          <cell r="F29">
            <v>0</v>
          </cell>
        </row>
        <row r="30">
          <cell r="B30">
            <v>210707</v>
          </cell>
          <cell r="C30">
            <v>391401</v>
          </cell>
          <cell r="E30">
            <v>231028</v>
          </cell>
          <cell r="F30">
            <v>0</v>
          </cell>
        </row>
        <row r="31">
          <cell r="B31">
            <v>210708</v>
          </cell>
          <cell r="C31">
            <v>911968</v>
          </cell>
          <cell r="E31">
            <v>231029</v>
          </cell>
          <cell r="F31">
            <v>28900</v>
          </cell>
        </row>
        <row r="32">
          <cell r="B32">
            <v>210709</v>
          </cell>
          <cell r="C32">
            <v>32580</v>
          </cell>
          <cell r="E32">
            <v>231024</v>
          </cell>
          <cell r="F32">
            <v>0</v>
          </cell>
        </row>
        <row r="33">
          <cell r="B33">
            <v>210710</v>
          </cell>
          <cell r="C33">
            <v>0</v>
          </cell>
          <cell r="E33">
            <v>231025</v>
          </cell>
          <cell r="F33">
            <v>0</v>
          </cell>
        </row>
        <row r="34">
          <cell r="B34">
            <v>210711</v>
          </cell>
          <cell r="C34">
            <v>0</v>
          </cell>
          <cell r="E34">
            <v>231026</v>
          </cell>
          <cell r="F34">
            <v>17794</v>
          </cell>
        </row>
        <row r="35">
          <cell r="B35">
            <v>210712</v>
          </cell>
          <cell r="C35">
            <v>0</v>
          </cell>
          <cell r="E35">
            <v>231031</v>
          </cell>
          <cell r="F35">
            <v>0</v>
          </cell>
        </row>
        <row r="36">
          <cell r="B36">
            <v>210730</v>
          </cell>
          <cell r="C36">
            <v>12726</v>
          </cell>
          <cell r="E36">
            <v>231051</v>
          </cell>
          <cell r="F36">
            <v>0</v>
          </cell>
        </row>
        <row r="37">
          <cell r="B37">
            <v>210732</v>
          </cell>
          <cell r="C37">
            <v>11733</v>
          </cell>
          <cell r="E37">
            <v>231100</v>
          </cell>
          <cell r="F37">
            <v>4507</v>
          </cell>
        </row>
        <row r="38">
          <cell r="B38">
            <v>210733</v>
          </cell>
          <cell r="C38">
            <v>0</v>
          </cell>
          <cell r="E38">
            <v>231101</v>
          </cell>
          <cell r="F38">
            <v>0</v>
          </cell>
        </row>
        <row r="39">
          <cell r="B39">
            <v>210734</v>
          </cell>
          <cell r="C39">
            <v>0</v>
          </cell>
          <cell r="E39">
            <v>231102</v>
          </cell>
          <cell r="F39">
            <v>0</v>
          </cell>
        </row>
        <row r="40">
          <cell r="B40">
            <v>210735</v>
          </cell>
          <cell r="C40">
            <v>0</v>
          </cell>
          <cell r="E40">
            <v>231103</v>
          </cell>
          <cell r="F40">
            <v>0</v>
          </cell>
        </row>
        <row r="41">
          <cell r="B41">
            <v>210736</v>
          </cell>
          <cell r="C41">
            <v>992</v>
          </cell>
          <cell r="E41">
            <v>231104</v>
          </cell>
          <cell r="F41">
            <v>0</v>
          </cell>
        </row>
        <row r="42">
          <cell r="B42">
            <v>210731</v>
          </cell>
          <cell r="C42">
            <v>0</v>
          </cell>
          <cell r="E42">
            <v>231105</v>
          </cell>
          <cell r="F42">
            <v>0</v>
          </cell>
        </row>
        <row r="43">
          <cell r="B43">
            <v>210800</v>
          </cell>
          <cell r="C43">
            <v>0</v>
          </cell>
          <cell r="E43">
            <v>231106</v>
          </cell>
          <cell r="F43">
            <v>0</v>
          </cell>
        </row>
        <row r="44">
          <cell r="B44">
            <v>210801</v>
          </cell>
          <cell r="C44">
            <v>0</v>
          </cell>
          <cell r="E44">
            <v>231107</v>
          </cell>
          <cell r="F44">
            <v>0</v>
          </cell>
        </row>
        <row r="45">
          <cell r="B45">
            <v>210802</v>
          </cell>
          <cell r="C45">
            <v>0</v>
          </cell>
          <cell r="E45">
            <v>231110</v>
          </cell>
          <cell r="F45">
            <v>0</v>
          </cell>
        </row>
        <row r="46">
          <cell r="B46">
            <v>210803</v>
          </cell>
          <cell r="C46">
            <v>0</v>
          </cell>
          <cell r="E46">
            <v>231111</v>
          </cell>
          <cell r="F46">
            <v>0</v>
          </cell>
        </row>
        <row r="47">
          <cell r="B47">
            <v>210804</v>
          </cell>
          <cell r="C47">
            <v>0</v>
          </cell>
          <cell r="E47">
            <v>231112</v>
          </cell>
          <cell r="F47">
            <v>0</v>
          </cell>
        </row>
        <row r="48">
          <cell r="B48">
            <v>210805</v>
          </cell>
          <cell r="C48">
            <v>0</v>
          </cell>
          <cell r="E48">
            <v>231113</v>
          </cell>
          <cell r="F48">
            <v>0</v>
          </cell>
        </row>
        <row r="49">
          <cell r="B49">
            <v>210821</v>
          </cell>
          <cell r="C49">
            <v>0</v>
          </cell>
          <cell r="E49">
            <v>231114</v>
          </cell>
          <cell r="F49">
            <v>0</v>
          </cell>
        </row>
        <row r="50">
          <cell r="B50">
            <v>210900</v>
          </cell>
          <cell r="C50">
            <v>4833808</v>
          </cell>
          <cell r="E50">
            <v>231115</v>
          </cell>
          <cell r="F50">
            <v>0</v>
          </cell>
        </row>
        <row r="51">
          <cell r="B51">
            <v>210901</v>
          </cell>
          <cell r="C51">
            <v>107558</v>
          </cell>
          <cell r="E51">
            <v>231116</v>
          </cell>
          <cell r="F51">
            <v>0</v>
          </cell>
        </row>
        <row r="52">
          <cell r="B52">
            <v>210902</v>
          </cell>
          <cell r="C52">
            <v>0</v>
          </cell>
          <cell r="E52">
            <v>231117</v>
          </cell>
          <cell r="F52">
            <v>0</v>
          </cell>
        </row>
        <row r="53">
          <cell r="B53">
            <v>210903</v>
          </cell>
          <cell r="C53">
            <v>0</v>
          </cell>
          <cell r="E53">
            <v>231118</v>
          </cell>
          <cell r="F53">
            <v>0</v>
          </cell>
        </row>
        <row r="54">
          <cell r="B54">
            <v>210908</v>
          </cell>
          <cell r="C54">
            <v>0</v>
          </cell>
          <cell r="E54">
            <v>231121</v>
          </cell>
          <cell r="F54">
            <v>0</v>
          </cell>
        </row>
        <row r="55">
          <cell r="B55">
            <v>210905</v>
          </cell>
          <cell r="C55">
            <v>4718867</v>
          </cell>
          <cell r="E55">
            <v>231122</v>
          </cell>
          <cell r="F55">
            <v>0</v>
          </cell>
        </row>
        <row r="56">
          <cell r="B56">
            <v>210909</v>
          </cell>
          <cell r="C56">
            <v>0</v>
          </cell>
          <cell r="E56">
            <v>231123</v>
          </cell>
          <cell r="F56">
            <v>4507</v>
          </cell>
        </row>
        <row r="57">
          <cell r="B57">
            <v>210910</v>
          </cell>
          <cell r="C57">
            <v>0</v>
          </cell>
          <cell r="E57">
            <v>231124</v>
          </cell>
          <cell r="F57">
            <v>0</v>
          </cell>
        </row>
        <row r="58">
          <cell r="B58">
            <v>210914</v>
          </cell>
          <cell r="C58">
            <v>0</v>
          </cell>
          <cell r="E58">
            <v>231125</v>
          </cell>
          <cell r="F58">
            <v>4507</v>
          </cell>
        </row>
        <row r="59">
          <cell r="B59">
            <v>210915</v>
          </cell>
          <cell r="C59">
            <v>0</v>
          </cell>
          <cell r="E59">
            <v>231126</v>
          </cell>
          <cell r="F59">
            <v>0</v>
          </cell>
        </row>
        <row r="60">
          <cell r="B60">
            <v>210916</v>
          </cell>
          <cell r="C60">
            <v>0</v>
          </cell>
          <cell r="E60">
            <v>231131</v>
          </cell>
          <cell r="F60">
            <v>0</v>
          </cell>
        </row>
        <row r="61">
          <cell r="B61">
            <v>210920</v>
          </cell>
          <cell r="C61">
            <v>0</v>
          </cell>
          <cell r="E61">
            <v>232000</v>
          </cell>
          <cell r="F61">
            <v>335503</v>
          </cell>
        </row>
        <row r="62">
          <cell r="B62">
            <v>210921</v>
          </cell>
          <cell r="C62">
            <v>0</v>
          </cell>
          <cell r="E62">
            <v>232001</v>
          </cell>
          <cell r="F62">
            <v>335503</v>
          </cell>
        </row>
        <row r="63">
          <cell r="B63">
            <v>210922</v>
          </cell>
          <cell r="C63">
            <v>0</v>
          </cell>
          <cell r="E63">
            <v>232002</v>
          </cell>
          <cell r="F63">
            <v>0</v>
          </cell>
        </row>
        <row r="64">
          <cell r="B64">
            <v>210923</v>
          </cell>
          <cell r="C64">
            <v>0</v>
          </cell>
          <cell r="E64">
            <v>232003</v>
          </cell>
          <cell r="F64">
            <v>0</v>
          </cell>
        </row>
        <row r="65">
          <cell r="B65">
            <v>210927</v>
          </cell>
          <cell r="C65">
            <v>0</v>
          </cell>
          <cell r="E65">
            <v>232004</v>
          </cell>
          <cell r="F65">
            <v>0</v>
          </cell>
        </row>
        <row r="66">
          <cell r="B66">
            <v>210928</v>
          </cell>
          <cell r="C66">
            <v>0</v>
          </cell>
          <cell r="E66">
            <v>232005</v>
          </cell>
          <cell r="F66">
            <v>0</v>
          </cell>
        </row>
        <row r="67">
          <cell r="B67">
            <v>210929</v>
          </cell>
          <cell r="C67">
            <v>0</v>
          </cell>
          <cell r="E67">
            <v>232021</v>
          </cell>
          <cell r="F67">
            <v>0</v>
          </cell>
        </row>
        <row r="68">
          <cell r="B68">
            <v>210930</v>
          </cell>
          <cell r="C68">
            <v>0</v>
          </cell>
          <cell r="E68">
            <v>232100</v>
          </cell>
          <cell r="F68">
            <v>0</v>
          </cell>
        </row>
        <row r="69">
          <cell r="B69">
            <v>210931</v>
          </cell>
          <cell r="C69">
            <v>0</v>
          </cell>
          <cell r="E69">
            <v>232101</v>
          </cell>
          <cell r="F69">
            <v>0</v>
          </cell>
        </row>
        <row r="70">
          <cell r="B70">
            <v>210936</v>
          </cell>
          <cell r="C70">
            <v>0</v>
          </cell>
          <cell r="E70">
            <v>232102</v>
          </cell>
          <cell r="F70">
            <v>0</v>
          </cell>
        </row>
        <row r="71">
          <cell r="B71">
            <v>210937</v>
          </cell>
          <cell r="C71">
            <v>0</v>
          </cell>
          <cell r="E71">
            <v>232103</v>
          </cell>
          <cell r="F71">
            <v>0</v>
          </cell>
        </row>
        <row r="72">
          <cell r="B72">
            <v>210938</v>
          </cell>
          <cell r="C72">
            <v>0</v>
          </cell>
          <cell r="E72">
            <v>232200</v>
          </cell>
          <cell r="F72">
            <v>10434</v>
          </cell>
        </row>
        <row r="73">
          <cell r="B73">
            <v>210940</v>
          </cell>
          <cell r="C73">
            <v>0</v>
          </cell>
          <cell r="E73">
            <v>232201</v>
          </cell>
          <cell r="F73">
            <v>8175</v>
          </cell>
        </row>
        <row r="74">
          <cell r="B74">
            <v>210941</v>
          </cell>
          <cell r="C74">
            <v>0</v>
          </cell>
          <cell r="E74">
            <v>232211</v>
          </cell>
          <cell r="F74">
            <v>2259</v>
          </cell>
        </row>
        <row r="75">
          <cell r="B75">
            <v>210942</v>
          </cell>
          <cell r="C75">
            <v>0</v>
          </cell>
          <cell r="E75">
            <v>232212</v>
          </cell>
          <cell r="F75">
            <v>0</v>
          </cell>
        </row>
        <row r="76">
          <cell r="B76">
            <v>210943</v>
          </cell>
          <cell r="C76">
            <v>0</v>
          </cell>
          <cell r="E76">
            <v>232213</v>
          </cell>
          <cell r="F76">
            <v>2259</v>
          </cell>
        </row>
        <row r="77">
          <cell r="B77">
            <v>210944</v>
          </cell>
          <cell r="C77">
            <v>0</v>
          </cell>
          <cell r="E77">
            <v>232300</v>
          </cell>
          <cell r="F77">
            <v>0</v>
          </cell>
        </row>
        <row r="78">
          <cell r="B78">
            <v>210945</v>
          </cell>
          <cell r="C78">
            <v>0</v>
          </cell>
          <cell r="E78">
            <v>232301</v>
          </cell>
          <cell r="F78">
            <v>0</v>
          </cell>
        </row>
        <row r="79">
          <cell r="B79">
            <v>210946</v>
          </cell>
          <cell r="C79">
            <v>0</v>
          </cell>
          <cell r="E79">
            <v>232302</v>
          </cell>
          <cell r="F79">
            <v>0</v>
          </cell>
        </row>
        <row r="80">
          <cell r="B80">
            <v>210949</v>
          </cell>
          <cell r="C80">
            <v>0</v>
          </cell>
          <cell r="E80">
            <v>232311</v>
          </cell>
          <cell r="F80">
            <v>0</v>
          </cell>
        </row>
        <row r="81">
          <cell r="B81">
            <v>210950</v>
          </cell>
          <cell r="C81">
            <v>0</v>
          </cell>
          <cell r="E81">
            <v>232500</v>
          </cell>
          <cell r="F81">
            <v>20684</v>
          </cell>
        </row>
        <row r="82">
          <cell r="B82">
            <v>210951</v>
          </cell>
          <cell r="C82">
            <v>7383</v>
          </cell>
          <cell r="E82">
            <v>232501</v>
          </cell>
          <cell r="F82">
            <v>11030</v>
          </cell>
        </row>
        <row r="83">
          <cell r="B83">
            <v>210961</v>
          </cell>
          <cell r="C83">
            <v>0</v>
          </cell>
          <cell r="E83">
            <v>232502</v>
          </cell>
          <cell r="F83">
            <v>7690</v>
          </cell>
        </row>
        <row r="84">
          <cell r="B84">
            <v>210962</v>
          </cell>
          <cell r="C84">
            <v>0</v>
          </cell>
          <cell r="E84">
            <v>232503</v>
          </cell>
          <cell r="F84">
            <v>0</v>
          </cell>
        </row>
        <row r="85">
          <cell r="B85">
            <v>210963</v>
          </cell>
          <cell r="C85">
            <v>0</v>
          </cell>
          <cell r="E85">
            <v>232504</v>
          </cell>
          <cell r="F85">
            <v>0</v>
          </cell>
        </row>
        <row r="86">
          <cell r="B86">
            <v>210964</v>
          </cell>
          <cell r="C86">
            <v>0</v>
          </cell>
          <cell r="E86">
            <v>232505</v>
          </cell>
          <cell r="F86">
            <v>0</v>
          </cell>
        </row>
        <row r="87">
          <cell r="B87">
            <v>210965</v>
          </cell>
          <cell r="C87">
            <v>0</v>
          </cell>
          <cell r="E87">
            <v>232506</v>
          </cell>
          <cell r="F87">
            <v>0</v>
          </cell>
        </row>
        <row r="88">
          <cell r="B88">
            <v>211000</v>
          </cell>
          <cell r="C88">
            <v>0</v>
          </cell>
          <cell r="E88">
            <v>232507</v>
          </cell>
          <cell r="F88">
            <v>0</v>
          </cell>
        </row>
        <row r="89">
          <cell r="B89">
            <v>211001</v>
          </cell>
          <cell r="C89">
            <v>0</v>
          </cell>
          <cell r="E89">
            <v>232508</v>
          </cell>
          <cell r="F89">
            <v>0</v>
          </cell>
        </row>
        <row r="90">
          <cell r="B90">
            <v>211002</v>
          </cell>
          <cell r="C90">
            <v>0</v>
          </cell>
          <cell r="E90">
            <v>232509</v>
          </cell>
          <cell r="F90">
            <v>0</v>
          </cell>
        </row>
        <row r="91">
          <cell r="B91">
            <v>211003</v>
          </cell>
          <cell r="C91">
            <v>0</v>
          </cell>
          <cell r="E91">
            <v>232510</v>
          </cell>
          <cell r="F91">
            <v>0</v>
          </cell>
        </row>
        <row r="92">
          <cell r="B92">
            <v>211100</v>
          </cell>
          <cell r="C92">
            <v>50056</v>
          </cell>
          <cell r="E92">
            <v>232511</v>
          </cell>
          <cell r="F92">
            <v>1945</v>
          </cell>
        </row>
        <row r="93">
          <cell r="B93">
            <v>211101</v>
          </cell>
          <cell r="C93">
            <v>9432</v>
          </cell>
          <cell r="E93">
            <v>232512</v>
          </cell>
          <cell r="F93">
            <v>19</v>
          </cell>
        </row>
        <row r="94">
          <cell r="B94">
            <v>211102</v>
          </cell>
          <cell r="C94">
            <v>10719</v>
          </cell>
          <cell r="E94">
            <v>232531</v>
          </cell>
          <cell r="F94">
            <v>0</v>
          </cell>
        </row>
        <row r="95">
          <cell r="B95">
            <v>211103</v>
          </cell>
          <cell r="C95">
            <v>0</v>
          </cell>
          <cell r="E95">
            <v>233000</v>
          </cell>
          <cell r="F95">
            <v>7900000</v>
          </cell>
        </row>
        <row r="96">
          <cell r="B96">
            <v>211104</v>
          </cell>
          <cell r="C96">
            <v>29897</v>
          </cell>
          <cell r="E96">
            <v>233001</v>
          </cell>
          <cell r="F96">
            <v>0</v>
          </cell>
        </row>
        <row r="97">
          <cell r="B97">
            <v>211105</v>
          </cell>
          <cell r="C97">
            <v>0</v>
          </cell>
          <cell r="E97">
            <v>233002</v>
          </cell>
          <cell r="F97">
            <v>0</v>
          </cell>
        </row>
        <row r="98">
          <cell r="B98">
            <v>211106</v>
          </cell>
          <cell r="C98">
            <v>0</v>
          </cell>
          <cell r="E98">
            <v>233003</v>
          </cell>
          <cell r="F98">
            <v>0</v>
          </cell>
        </row>
        <row r="99">
          <cell r="B99">
            <v>211107</v>
          </cell>
          <cell r="C99">
            <v>0</v>
          </cell>
          <cell r="E99">
            <v>233004</v>
          </cell>
          <cell r="F99">
            <v>0</v>
          </cell>
        </row>
        <row r="100">
          <cell r="B100">
            <v>211108</v>
          </cell>
          <cell r="C100">
            <v>0</v>
          </cell>
          <cell r="E100">
            <v>233010</v>
          </cell>
          <cell r="F100">
            <v>0</v>
          </cell>
        </row>
        <row r="101">
          <cell r="B101">
            <v>211109</v>
          </cell>
          <cell r="C101">
            <v>0</v>
          </cell>
          <cell r="E101">
            <v>233011</v>
          </cell>
          <cell r="F101">
            <v>0</v>
          </cell>
        </row>
        <row r="102">
          <cell r="B102">
            <v>211110</v>
          </cell>
          <cell r="C102">
            <v>0</v>
          </cell>
          <cell r="E102">
            <v>233043</v>
          </cell>
          <cell r="F102">
            <v>0</v>
          </cell>
        </row>
        <row r="103">
          <cell r="B103">
            <v>211111</v>
          </cell>
          <cell r="C103">
            <v>0</v>
          </cell>
          <cell r="E103">
            <v>233044</v>
          </cell>
          <cell r="F103">
            <v>0</v>
          </cell>
        </row>
        <row r="104">
          <cell r="B104">
            <v>211112</v>
          </cell>
          <cell r="C104">
            <v>7</v>
          </cell>
          <cell r="E104">
            <v>233045</v>
          </cell>
          <cell r="F104">
            <v>0</v>
          </cell>
        </row>
        <row r="105">
          <cell r="B105">
            <v>211131</v>
          </cell>
          <cell r="C105">
            <v>0</v>
          </cell>
          <cell r="E105">
            <v>233046</v>
          </cell>
          <cell r="F105">
            <v>0</v>
          </cell>
        </row>
        <row r="106">
          <cell r="B106">
            <v>211200</v>
          </cell>
          <cell r="C106">
            <v>0</v>
          </cell>
          <cell r="E106">
            <v>233047</v>
          </cell>
          <cell r="F106">
            <v>0</v>
          </cell>
        </row>
        <row r="107">
          <cell r="B107">
            <v>211300</v>
          </cell>
          <cell r="C107">
            <v>247866</v>
          </cell>
          <cell r="E107">
            <v>233012</v>
          </cell>
          <cell r="F107">
            <v>0</v>
          </cell>
        </row>
        <row r="108">
          <cell r="B108">
            <v>211301</v>
          </cell>
          <cell r="C108">
            <v>247866</v>
          </cell>
          <cell r="E108">
            <v>233013</v>
          </cell>
          <cell r="F108">
            <v>0</v>
          </cell>
        </row>
        <row r="109">
          <cell r="B109">
            <v>211302</v>
          </cell>
          <cell r="C109">
            <v>36883</v>
          </cell>
          <cell r="E109">
            <v>233015</v>
          </cell>
          <cell r="F109">
            <v>500000</v>
          </cell>
        </row>
        <row r="110">
          <cell r="B110">
            <v>211303</v>
          </cell>
          <cell r="C110">
            <v>0</v>
          </cell>
          <cell r="E110">
            <v>233016</v>
          </cell>
          <cell r="F110">
            <v>0</v>
          </cell>
        </row>
        <row r="111">
          <cell r="B111">
            <v>211304</v>
          </cell>
          <cell r="C111">
            <v>0</v>
          </cell>
          <cell r="E111">
            <v>233018</v>
          </cell>
          <cell r="F111">
            <v>0</v>
          </cell>
        </row>
        <row r="112">
          <cell r="B112">
            <v>211305</v>
          </cell>
          <cell r="C112">
            <v>0</v>
          </cell>
          <cell r="E112">
            <v>233019</v>
          </cell>
          <cell r="F112">
            <v>0</v>
          </cell>
        </row>
        <row r="113">
          <cell r="B113">
            <v>211306</v>
          </cell>
          <cell r="C113">
            <v>0</v>
          </cell>
          <cell r="E113">
            <v>233020</v>
          </cell>
          <cell r="F113">
            <v>0</v>
          </cell>
        </row>
        <row r="114">
          <cell r="B114">
            <v>211307</v>
          </cell>
          <cell r="C114">
            <v>0</v>
          </cell>
          <cell r="E114">
            <v>233021</v>
          </cell>
          <cell r="F114">
            <v>0</v>
          </cell>
        </row>
        <row r="115">
          <cell r="B115">
            <v>211308</v>
          </cell>
          <cell r="C115">
            <v>0</v>
          </cell>
          <cell r="E115">
            <v>233023</v>
          </cell>
          <cell r="F115">
            <v>0</v>
          </cell>
        </row>
        <row r="116">
          <cell r="B116">
            <v>211309</v>
          </cell>
          <cell r="C116">
            <v>0</v>
          </cell>
          <cell r="E116">
            <v>233024</v>
          </cell>
          <cell r="F116">
            <v>0</v>
          </cell>
        </row>
        <row r="117">
          <cell r="B117">
            <v>211310</v>
          </cell>
          <cell r="C117">
            <v>9986</v>
          </cell>
          <cell r="E117">
            <v>233025</v>
          </cell>
          <cell r="F117">
            <v>0</v>
          </cell>
        </row>
        <row r="118">
          <cell r="B118">
            <v>211311</v>
          </cell>
          <cell r="C118">
            <v>0</v>
          </cell>
          <cell r="E118">
            <v>233026</v>
          </cell>
          <cell r="F118">
            <v>0</v>
          </cell>
        </row>
        <row r="119">
          <cell r="B119">
            <v>211312</v>
          </cell>
          <cell r="C119">
            <v>0</v>
          </cell>
          <cell r="E119">
            <v>233028</v>
          </cell>
          <cell r="F119">
            <v>0</v>
          </cell>
        </row>
        <row r="120">
          <cell r="B120">
            <v>211321</v>
          </cell>
          <cell r="C120">
            <v>200998</v>
          </cell>
          <cell r="E120">
            <v>233029</v>
          </cell>
          <cell r="F120">
            <v>0</v>
          </cell>
        </row>
        <row r="121">
          <cell r="B121">
            <v>211331</v>
          </cell>
          <cell r="C121">
            <v>0</v>
          </cell>
          <cell r="E121">
            <v>233030</v>
          </cell>
          <cell r="F121">
            <v>0</v>
          </cell>
        </row>
        <row r="122">
          <cell r="B122">
            <v>211400</v>
          </cell>
          <cell r="C122">
            <v>0</v>
          </cell>
          <cell r="E122">
            <v>233031</v>
          </cell>
          <cell r="F122">
            <v>0</v>
          </cell>
        </row>
        <row r="123">
          <cell r="B123">
            <v>211401</v>
          </cell>
          <cell r="C123">
            <v>0</v>
          </cell>
          <cell r="E123">
            <v>233033</v>
          </cell>
          <cell r="F123">
            <v>0</v>
          </cell>
        </row>
        <row r="124">
          <cell r="B124">
            <v>211402</v>
          </cell>
          <cell r="C124">
            <v>0</v>
          </cell>
          <cell r="E124">
            <v>233034</v>
          </cell>
          <cell r="F124">
            <v>0</v>
          </cell>
        </row>
        <row r="125">
          <cell r="B125">
            <v>211403</v>
          </cell>
          <cell r="C125">
            <v>0</v>
          </cell>
          <cell r="E125">
            <v>233035</v>
          </cell>
          <cell r="F125">
            <v>0</v>
          </cell>
        </row>
        <row r="126">
          <cell r="B126">
            <v>211411</v>
          </cell>
          <cell r="C126">
            <v>0</v>
          </cell>
          <cell r="E126">
            <v>233036</v>
          </cell>
          <cell r="F126">
            <v>0</v>
          </cell>
        </row>
        <row r="127">
          <cell r="B127">
            <v>211500</v>
          </cell>
          <cell r="C127">
            <v>0</v>
          </cell>
          <cell r="E127">
            <v>233038</v>
          </cell>
          <cell r="F127">
            <v>0</v>
          </cell>
        </row>
        <row r="128">
          <cell r="B128">
            <v>211501</v>
          </cell>
          <cell r="C128">
            <v>0</v>
          </cell>
          <cell r="E128">
            <v>233039</v>
          </cell>
          <cell r="F128">
            <v>0</v>
          </cell>
        </row>
        <row r="129">
          <cell r="B129">
            <v>211515</v>
          </cell>
          <cell r="C129">
            <v>0</v>
          </cell>
          <cell r="E129">
            <v>233040</v>
          </cell>
          <cell r="F129">
            <v>0</v>
          </cell>
        </row>
        <row r="130">
          <cell r="B130">
            <v>211516</v>
          </cell>
          <cell r="C130">
            <v>0</v>
          </cell>
          <cell r="E130">
            <v>233041</v>
          </cell>
          <cell r="F130">
            <v>0</v>
          </cell>
        </row>
        <row r="131">
          <cell r="B131">
            <v>211502</v>
          </cell>
          <cell r="C131">
            <v>0</v>
          </cell>
          <cell r="E131">
            <v>233042</v>
          </cell>
          <cell r="F131">
            <v>0</v>
          </cell>
        </row>
        <row r="132">
          <cell r="B132">
            <v>211509</v>
          </cell>
          <cell r="C132">
            <v>0</v>
          </cell>
          <cell r="E132">
            <v>233048</v>
          </cell>
          <cell r="F132">
            <v>0</v>
          </cell>
        </row>
        <row r="133">
          <cell r="B133">
            <v>211510</v>
          </cell>
          <cell r="C133">
            <v>0</v>
          </cell>
          <cell r="E133">
            <v>233050</v>
          </cell>
          <cell r="F133">
            <v>0</v>
          </cell>
        </row>
        <row r="134">
          <cell r="B134">
            <v>211503</v>
          </cell>
          <cell r="C134">
            <v>0</v>
          </cell>
          <cell r="E134">
            <v>233051</v>
          </cell>
          <cell r="F134">
            <v>0</v>
          </cell>
        </row>
        <row r="135">
          <cell r="B135">
            <v>211504</v>
          </cell>
          <cell r="C135">
            <v>0</v>
          </cell>
          <cell r="E135">
            <v>233052</v>
          </cell>
          <cell r="F135">
            <v>0</v>
          </cell>
        </row>
        <row r="136">
          <cell r="B136">
            <v>211505</v>
          </cell>
          <cell r="C136">
            <v>0</v>
          </cell>
          <cell r="E136">
            <v>233053</v>
          </cell>
          <cell r="F136">
            <v>0</v>
          </cell>
        </row>
        <row r="137">
          <cell r="B137">
            <v>211506</v>
          </cell>
          <cell r="C137">
            <v>0</v>
          </cell>
          <cell r="E137">
            <v>233054</v>
          </cell>
          <cell r="F137">
            <v>0</v>
          </cell>
        </row>
        <row r="138">
          <cell r="B138">
            <v>211507</v>
          </cell>
          <cell r="C138">
            <v>0</v>
          </cell>
          <cell r="E138">
            <v>233055</v>
          </cell>
          <cell r="F138">
            <v>0</v>
          </cell>
        </row>
        <row r="139">
          <cell r="B139">
            <v>211508</v>
          </cell>
          <cell r="C139">
            <v>0</v>
          </cell>
          <cell r="E139">
            <v>233056</v>
          </cell>
          <cell r="F139">
            <v>0</v>
          </cell>
        </row>
        <row r="140">
          <cell r="B140">
            <v>211511</v>
          </cell>
          <cell r="C140">
            <v>0</v>
          </cell>
          <cell r="E140">
            <v>233060</v>
          </cell>
          <cell r="F140">
            <v>2400000</v>
          </cell>
        </row>
        <row r="141">
          <cell r="B141">
            <v>211512</v>
          </cell>
          <cell r="C141">
            <v>0</v>
          </cell>
          <cell r="E141">
            <v>233061</v>
          </cell>
          <cell r="F141">
            <v>0</v>
          </cell>
        </row>
        <row r="142">
          <cell r="B142">
            <v>211513</v>
          </cell>
          <cell r="C142">
            <v>0</v>
          </cell>
          <cell r="E142">
            <v>233062</v>
          </cell>
          <cell r="F142">
            <v>2100000</v>
          </cell>
        </row>
        <row r="143">
          <cell r="B143">
            <v>211514</v>
          </cell>
          <cell r="C143">
            <v>0</v>
          </cell>
          <cell r="E143">
            <v>233063</v>
          </cell>
          <cell r="F143">
            <v>0</v>
          </cell>
        </row>
        <row r="144">
          <cell r="B144">
            <v>211517</v>
          </cell>
          <cell r="C144">
            <v>0</v>
          </cell>
          <cell r="E144">
            <v>233064</v>
          </cell>
          <cell r="F144">
            <v>0</v>
          </cell>
        </row>
        <row r="145">
          <cell r="B145">
            <v>211518</v>
          </cell>
          <cell r="C145">
            <v>0</v>
          </cell>
          <cell r="E145">
            <v>233065</v>
          </cell>
          <cell r="F145">
            <v>300000</v>
          </cell>
        </row>
        <row r="146">
          <cell r="B146">
            <v>211521</v>
          </cell>
          <cell r="C146">
            <v>0</v>
          </cell>
          <cell r="E146">
            <v>233066</v>
          </cell>
          <cell r="F146">
            <v>0</v>
          </cell>
        </row>
        <row r="147">
          <cell r="B147">
            <v>211600</v>
          </cell>
          <cell r="C147">
            <v>18520</v>
          </cell>
          <cell r="E147">
            <v>233067</v>
          </cell>
          <cell r="F147">
            <v>0</v>
          </cell>
        </row>
        <row r="148">
          <cell r="B148">
            <v>211601</v>
          </cell>
          <cell r="C148">
            <v>4179</v>
          </cell>
          <cell r="E148">
            <v>233068</v>
          </cell>
          <cell r="F148">
            <v>0</v>
          </cell>
        </row>
        <row r="149">
          <cell r="B149">
            <v>211602</v>
          </cell>
          <cell r="C149">
            <v>0</v>
          </cell>
          <cell r="E149">
            <v>233069</v>
          </cell>
          <cell r="F149">
            <v>0</v>
          </cell>
        </row>
        <row r="150">
          <cell r="B150">
            <v>211603</v>
          </cell>
          <cell r="C150">
            <v>0</v>
          </cell>
          <cell r="E150">
            <v>233070</v>
          </cell>
          <cell r="F150">
            <v>0</v>
          </cell>
        </row>
        <row r="151">
          <cell r="B151">
            <v>211604</v>
          </cell>
          <cell r="C151">
            <v>0</v>
          </cell>
          <cell r="E151">
            <v>233071</v>
          </cell>
          <cell r="F151">
            <v>0</v>
          </cell>
        </row>
        <row r="152">
          <cell r="B152">
            <v>211605</v>
          </cell>
          <cell r="C152">
            <v>0</v>
          </cell>
          <cell r="E152">
            <v>233072</v>
          </cell>
          <cell r="F152">
            <v>0</v>
          </cell>
        </row>
        <row r="153">
          <cell r="B153">
            <v>211606</v>
          </cell>
          <cell r="C153">
            <v>0</v>
          </cell>
          <cell r="E153">
            <v>233073</v>
          </cell>
          <cell r="F153">
            <v>0</v>
          </cell>
        </row>
        <row r="154">
          <cell r="B154">
            <v>211607</v>
          </cell>
          <cell r="C154">
            <v>0</v>
          </cell>
          <cell r="E154">
            <v>233074</v>
          </cell>
          <cell r="F154">
            <v>0</v>
          </cell>
        </row>
        <row r="155">
          <cell r="B155">
            <v>211608</v>
          </cell>
          <cell r="C155">
            <v>0</v>
          </cell>
          <cell r="E155">
            <v>233076</v>
          </cell>
          <cell r="F155">
            <v>0</v>
          </cell>
        </row>
        <row r="156">
          <cell r="B156">
            <v>211609</v>
          </cell>
          <cell r="C156">
            <v>0</v>
          </cell>
          <cell r="E156">
            <v>233077</v>
          </cell>
          <cell r="F156">
            <v>0</v>
          </cell>
        </row>
        <row r="157">
          <cell r="B157">
            <v>211610</v>
          </cell>
          <cell r="C157">
            <v>0</v>
          </cell>
          <cell r="E157">
            <v>233078</v>
          </cell>
          <cell r="F157">
            <v>0</v>
          </cell>
        </row>
        <row r="158">
          <cell r="B158">
            <v>211611</v>
          </cell>
          <cell r="C158">
            <v>0</v>
          </cell>
          <cell r="E158">
            <v>233079</v>
          </cell>
          <cell r="F158">
            <v>0</v>
          </cell>
        </row>
        <row r="159">
          <cell r="B159">
            <v>211612</v>
          </cell>
          <cell r="C159">
            <v>0</v>
          </cell>
          <cell r="E159">
            <v>233080</v>
          </cell>
          <cell r="F159">
            <v>0</v>
          </cell>
        </row>
        <row r="160">
          <cell r="B160">
            <v>211613</v>
          </cell>
          <cell r="C160">
            <v>0</v>
          </cell>
          <cell r="E160">
            <v>233081</v>
          </cell>
          <cell r="F160">
            <v>0</v>
          </cell>
        </row>
        <row r="161">
          <cell r="B161">
            <v>211614</v>
          </cell>
          <cell r="C161">
            <v>0</v>
          </cell>
          <cell r="E161">
            <v>233084</v>
          </cell>
          <cell r="F161">
            <v>0</v>
          </cell>
        </row>
        <row r="162">
          <cell r="B162">
            <v>211615</v>
          </cell>
          <cell r="C162">
            <v>0</v>
          </cell>
          <cell r="E162">
            <v>233085</v>
          </cell>
          <cell r="F162">
            <v>0</v>
          </cell>
        </row>
        <row r="163">
          <cell r="B163">
            <v>211631</v>
          </cell>
          <cell r="C163">
            <v>14341</v>
          </cell>
          <cell r="E163">
            <v>233086</v>
          </cell>
          <cell r="F163">
            <v>0</v>
          </cell>
        </row>
        <row r="164">
          <cell r="B164">
            <v>211700</v>
          </cell>
          <cell r="C164">
            <v>0</v>
          </cell>
          <cell r="E164">
            <v>233087</v>
          </cell>
          <cell r="F164">
            <v>0</v>
          </cell>
        </row>
        <row r="165">
          <cell r="B165">
            <v>211701</v>
          </cell>
          <cell r="C165">
            <v>0</v>
          </cell>
          <cell r="E165">
            <v>233088</v>
          </cell>
          <cell r="F165">
            <v>0</v>
          </cell>
        </row>
        <row r="166">
          <cell r="B166">
            <v>211702</v>
          </cell>
          <cell r="C166">
            <v>0</v>
          </cell>
          <cell r="E166">
            <v>233089</v>
          </cell>
          <cell r="F166">
            <v>0</v>
          </cell>
        </row>
        <row r="167">
          <cell r="B167">
            <v>211703</v>
          </cell>
          <cell r="C167">
            <v>0</v>
          </cell>
          <cell r="E167">
            <v>233090</v>
          </cell>
          <cell r="F167">
            <v>0</v>
          </cell>
        </row>
        <row r="168">
          <cell r="B168">
            <v>211704</v>
          </cell>
          <cell r="C168">
            <v>0</v>
          </cell>
          <cell r="E168">
            <v>233091</v>
          </cell>
          <cell r="F168">
            <v>5000000</v>
          </cell>
        </row>
        <row r="169">
          <cell r="B169">
            <v>211705</v>
          </cell>
          <cell r="C169">
            <v>0</v>
          </cell>
          <cell r="E169">
            <v>233092</v>
          </cell>
          <cell r="F169">
            <v>5000000</v>
          </cell>
        </row>
        <row r="170">
          <cell r="B170">
            <v>211711</v>
          </cell>
          <cell r="C170">
            <v>0</v>
          </cell>
          <cell r="E170">
            <v>233093</v>
          </cell>
          <cell r="F170">
            <v>0</v>
          </cell>
        </row>
        <row r="171">
          <cell r="B171">
            <v>211712</v>
          </cell>
          <cell r="C171">
            <v>0</v>
          </cell>
          <cell r="E171">
            <v>233096</v>
          </cell>
          <cell r="F171">
            <v>0</v>
          </cell>
        </row>
        <row r="172">
          <cell r="B172">
            <v>211713</v>
          </cell>
          <cell r="C172">
            <v>0</v>
          </cell>
          <cell r="E172">
            <v>233097</v>
          </cell>
          <cell r="F172">
            <v>0</v>
          </cell>
        </row>
        <row r="173">
          <cell r="B173">
            <v>211721</v>
          </cell>
          <cell r="C173">
            <v>0</v>
          </cell>
          <cell r="E173">
            <v>233098</v>
          </cell>
          <cell r="F173">
            <v>0</v>
          </cell>
        </row>
        <row r="174">
          <cell r="B174">
            <v>211800</v>
          </cell>
          <cell r="C174">
            <v>0</v>
          </cell>
          <cell r="E174">
            <v>233300</v>
          </cell>
          <cell r="F174">
            <v>0</v>
          </cell>
        </row>
        <row r="175">
          <cell r="B175">
            <v>211801</v>
          </cell>
          <cell r="C175">
            <v>0</v>
          </cell>
          <cell r="E175">
            <v>233301</v>
          </cell>
          <cell r="F175">
            <v>0</v>
          </cell>
        </row>
        <row r="176">
          <cell r="B176">
            <v>211802</v>
          </cell>
          <cell r="C176">
            <v>0</v>
          </cell>
          <cell r="E176">
            <v>233302</v>
          </cell>
          <cell r="F176">
            <v>0</v>
          </cell>
        </row>
        <row r="177">
          <cell r="B177">
            <v>211900</v>
          </cell>
          <cell r="C177">
            <v>0</v>
          </cell>
          <cell r="E177">
            <v>233303</v>
          </cell>
          <cell r="F177">
            <v>0</v>
          </cell>
        </row>
        <row r="178">
          <cell r="B178">
            <v>211901</v>
          </cell>
          <cell r="C178">
            <v>0</v>
          </cell>
          <cell r="E178">
            <v>233304</v>
          </cell>
          <cell r="F178">
            <v>0</v>
          </cell>
        </row>
        <row r="179">
          <cell r="B179">
            <v>211902</v>
          </cell>
          <cell r="C179">
            <v>0</v>
          </cell>
          <cell r="E179">
            <v>233305</v>
          </cell>
          <cell r="F179">
            <v>0</v>
          </cell>
        </row>
        <row r="180">
          <cell r="B180">
            <v>211903</v>
          </cell>
          <cell r="C180">
            <v>0</v>
          </cell>
          <cell r="E180">
            <v>233306</v>
          </cell>
          <cell r="F180">
            <v>0</v>
          </cell>
        </row>
        <row r="181">
          <cell r="B181">
            <v>211911</v>
          </cell>
          <cell r="C181">
            <v>0</v>
          </cell>
          <cell r="E181">
            <v>233307</v>
          </cell>
          <cell r="F181">
            <v>0</v>
          </cell>
        </row>
        <row r="182">
          <cell r="B182">
            <v>212800</v>
          </cell>
          <cell r="C182">
            <v>0</v>
          </cell>
          <cell r="E182">
            <v>233308</v>
          </cell>
          <cell r="F182">
            <v>0</v>
          </cell>
        </row>
        <row r="183">
          <cell r="B183">
            <v>212900</v>
          </cell>
          <cell r="C183">
            <v>52</v>
          </cell>
          <cell r="E183">
            <v>233309</v>
          </cell>
          <cell r="F183">
            <v>0</v>
          </cell>
        </row>
        <row r="184">
          <cell r="B184">
            <v>212901</v>
          </cell>
          <cell r="C184">
            <v>52</v>
          </cell>
          <cell r="E184">
            <v>233310</v>
          </cell>
          <cell r="F184">
            <v>0</v>
          </cell>
        </row>
        <row r="185">
          <cell r="B185">
            <v>212902</v>
          </cell>
          <cell r="C185">
            <v>0</v>
          </cell>
          <cell r="E185">
            <v>233311</v>
          </cell>
          <cell r="F185">
            <v>0</v>
          </cell>
        </row>
        <row r="186">
          <cell r="B186">
            <v>212940</v>
          </cell>
          <cell r="C186">
            <v>0</v>
          </cell>
          <cell r="E186">
            <v>233312</v>
          </cell>
          <cell r="F186">
            <v>0</v>
          </cell>
        </row>
        <row r="187">
          <cell r="B187">
            <v>213000</v>
          </cell>
          <cell r="C187">
            <v>1645879</v>
          </cell>
          <cell r="E187">
            <v>233321</v>
          </cell>
          <cell r="F187">
            <v>0</v>
          </cell>
        </row>
        <row r="188">
          <cell r="B188">
            <v>213100</v>
          </cell>
          <cell r="C188">
            <v>1023349</v>
          </cell>
          <cell r="E188">
            <v>233331</v>
          </cell>
          <cell r="F188">
            <v>0</v>
          </cell>
        </row>
        <row r="189">
          <cell r="B189">
            <v>213200</v>
          </cell>
          <cell r="C189">
            <v>0</v>
          </cell>
          <cell r="E189">
            <v>233400</v>
          </cell>
          <cell r="F189">
            <v>304158</v>
          </cell>
        </row>
        <row r="190">
          <cell r="B190">
            <v>213201</v>
          </cell>
          <cell r="C190">
            <v>0</v>
          </cell>
          <cell r="E190">
            <v>233401</v>
          </cell>
          <cell r="F190">
            <v>58</v>
          </cell>
        </row>
        <row r="191">
          <cell r="B191">
            <v>213202</v>
          </cell>
          <cell r="C191">
            <v>0</v>
          </cell>
          <cell r="E191">
            <v>233411</v>
          </cell>
          <cell r="F191">
            <v>304100</v>
          </cell>
        </row>
        <row r="192">
          <cell r="B192">
            <v>213203</v>
          </cell>
          <cell r="C192">
            <v>0</v>
          </cell>
          <cell r="E192">
            <v>233421</v>
          </cell>
          <cell r="F192">
            <v>0</v>
          </cell>
        </row>
        <row r="193">
          <cell r="B193">
            <v>213204</v>
          </cell>
          <cell r="C193">
            <v>0</v>
          </cell>
          <cell r="E193">
            <v>233500</v>
          </cell>
          <cell r="F193">
            <v>106519</v>
          </cell>
        </row>
        <row r="194">
          <cell r="B194">
            <v>213205</v>
          </cell>
          <cell r="C194">
            <v>0</v>
          </cell>
          <cell r="E194">
            <v>233501</v>
          </cell>
          <cell r="F194">
            <v>8765</v>
          </cell>
        </row>
        <row r="195">
          <cell r="B195">
            <v>213206</v>
          </cell>
          <cell r="C195">
            <v>0</v>
          </cell>
          <cell r="E195">
            <v>233502</v>
          </cell>
          <cell r="F195">
            <v>0</v>
          </cell>
        </row>
        <row r="196">
          <cell r="B196">
            <v>213211</v>
          </cell>
          <cell r="C196">
            <v>0</v>
          </cell>
          <cell r="E196">
            <v>233505</v>
          </cell>
          <cell r="F196">
            <v>8765</v>
          </cell>
        </row>
        <row r="197">
          <cell r="B197">
            <v>213212</v>
          </cell>
          <cell r="C197">
            <v>0</v>
          </cell>
          <cell r="E197">
            <v>233513</v>
          </cell>
          <cell r="F197">
            <v>0</v>
          </cell>
        </row>
        <row r="198">
          <cell r="B198">
            <v>213213</v>
          </cell>
          <cell r="C198">
            <v>0</v>
          </cell>
          <cell r="E198">
            <v>233514</v>
          </cell>
          <cell r="F198">
            <v>16181</v>
          </cell>
        </row>
        <row r="199">
          <cell r="B199">
            <v>213300</v>
          </cell>
          <cell r="C199">
            <v>0</v>
          </cell>
          <cell r="E199">
            <v>233515</v>
          </cell>
          <cell r="F199">
            <v>0</v>
          </cell>
        </row>
        <row r="200">
          <cell r="B200">
            <v>213301</v>
          </cell>
          <cell r="C200">
            <v>0</v>
          </cell>
          <cell r="E200">
            <v>233516</v>
          </cell>
          <cell r="F200">
            <v>0</v>
          </cell>
        </row>
        <row r="201">
          <cell r="B201">
            <v>213302</v>
          </cell>
          <cell r="C201">
            <v>0</v>
          </cell>
          <cell r="E201">
            <v>233517</v>
          </cell>
          <cell r="F201">
            <v>0</v>
          </cell>
        </row>
        <row r="202">
          <cell r="B202">
            <v>213400</v>
          </cell>
          <cell r="C202">
            <v>0</v>
          </cell>
          <cell r="E202">
            <v>233521</v>
          </cell>
          <cell r="F202">
            <v>81573</v>
          </cell>
        </row>
        <row r="203">
          <cell r="B203">
            <v>213401</v>
          </cell>
          <cell r="C203">
            <v>0</v>
          </cell>
          <cell r="E203">
            <v>233600</v>
          </cell>
          <cell r="F203">
            <v>0</v>
          </cell>
        </row>
        <row r="204">
          <cell r="B204">
            <v>213402</v>
          </cell>
          <cell r="C204">
            <v>0</v>
          </cell>
          <cell r="E204">
            <v>233601</v>
          </cell>
          <cell r="F204">
            <v>0</v>
          </cell>
        </row>
        <row r="205">
          <cell r="B205">
            <v>213403</v>
          </cell>
          <cell r="C205">
            <v>0</v>
          </cell>
          <cell r="E205">
            <v>233602</v>
          </cell>
          <cell r="F205">
            <v>0</v>
          </cell>
        </row>
        <row r="206">
          <cell r="B206">
            <v>213404</v>
          </cell>
          <cell r="C206">
            <v>0</v>
          </cell>
          <cell r="E206">
            <v>233603</v>
          </cell>
          <cell r="F206">
            <v>0</v>
          </cell>
        </row>
        <row r="207">
          <cell r="B207">
            <v>213405</v>
          </cell>
          <cell r="C207">
            <v>0</v>
          </cell>
          <cell r="E207">
            <v>233604</v>
          </cell>
          <cell r="F207">
            <v>0</v>
          </cell>
        </row>
        <row r="208">
          <cell r="B208">
            <v>213406</v>
          </cell>
          <cell r="C208">
            <v>0</v>
          </cell>
          <cell r="E208">
            <v>233700</v>
          </cell>
          <cell r="F208">
            <v>0</v>
          </cell>
        </row>
        <row r="209">
          <cell r="B209">
            <v>213407</v>
          </cell>
          <cell r="C209">
            <v>0</v>
          </cell>
          <cell r="E209">
            <v>233701</v>
          </cell>
          <cell r="F209">
            <v>0</v>
          </cell>
        </row>
        <row r="210">
          <cell r="B210">
            <v>213408</v>
          </cell>
          <cell r="C210">
            <v>0</v>
          </cell>
          <cell r="E210">
            <v>233711</v>
          </cell>
          <cell r="F210">
            <v>0</v>
          </cell>
        </row>
        <row r="211">
          <cell r="B211">
            <v>213409</v>
          </cell>
          <cell r="C211">
            <v>0</v>
          </cell>
          <cell r="E211">
            <v>234000</v>
          </cell>
          <cell r="F211">
            <v>0</v>
          </cell>
        </row>
        <row r="212">
          <cell r="B212">
            <v>213500</v>
          </cell>
          <cell r="C212">
            <v>0</v>
          </cell>
          <cell r="E212">
            <v>234001</v>
          </cell>
          <cell r="F212">
            <v>0</v>
          </cell>
        </row>
        <row r="213">
          <cell r="B213">
            <v>213501</v>
          </cell>
          <cell r="C213">
            <v>0</v>
          </cell>
          <cell r="E213">
            <v>234002</v>
          </cell>
          <cell r="F213">
            <v>0</v>
          </cell>
        </row>
        <row r="214">
          <cell r="B214">
            <v>213502</v>
          </cell>
          <cell r="C214">
            <v>0</v>
          </cell>
          <cell r="E214">
            <v>234003</v>
          </cell>
          <cell r="F214">
            <v>0</v>
          </cell>
        </row>
        <row r="215">
          <cell r="B215">
            <v>213503</v>
          </cell>
          <cell r="C215">
            <v>0</v>
          </cell>
          <cell r="E215">
            <v>234004</v>
          </cell>
          <cell r="F215">
            <v>0</v>
          </cell>
        </row>
        <row r="216">
          <cell r="B216">
            <v>213504</v>
          </cell>
          <cell r="C216">
            <v>0</v>
          </cell>
          <cell r="E216">
            <v>234005</v>
          </cell>
          <cell r="F216">
            <v>0</v>
          </cell>
        </row>
        <row r="217">
          <cell r="B217">
            <v>213505</v>
          </cell>
          <cell r="C217">
            <v>0</v>
          </cell>
          <cell r="E217">
            <v>234006</v>
          </cell>
          <cell r="F217">
            <v>0</v>
          </cell>
        </row>
        <row r="218">
          <cell r="B218">
            <v>213506</v>
          </cell>
          <cell r="C218">
            <v>0</v>
          </cell>
          <cell r="E218">
            <v>234007</v>
          </cell>
          <cell r="F218">
            <v>0</v>
          </cell>
        </row>
        <row r="219">
          <cell r="B219">
            <v>213507</v>
          </cell>
          <cell r="C219">
            <v>0</v>
          </cell>
          <cell r="E219">
            <v>234008</v>
          </cell>
          <cell r="F219">
            <v>0</v>
          </cell>
        </row>
        <row r="220">
          <cell r="B220">
            <v>213508</v>
          </cell>
          <cell r="C220">
            <v>0</v>
          </cell>
          <cell r="E220">
            <v>234009</v>
          </cell>
          <cell r="F220">
            <v>0</v>
          </cell>
        </row>
        <row r="221">
          <cell r="B221">
            <v>213509</v>
          </cell>
          <cell r="C221">
            <v>0</v>
          </cell>
          <cell r="E221">
            <v>234010</v>
          </cell>
          <cell r="F221">
            <v>0</v>
          </cell>
        </row>
        <row r="222">
          <cell r="B222">
            <v>213600</v>
          </cell>
          <cell r="C222">
            <v>7302</v>
          </cell>
          <cell r="E222">
            <v>234020</v>
          </cell>
          <cell r="F222">
            <v>0</v>
          </cell>
        </row>
        <row r="223">
          <cell r="B223">
            <v>213601</v>
          </cell>
          <cell r="C223">
            <v>0</v>
          </cell>
          <cell r="E223">
            <v>234011</v>
          </cell>
          <cell r="F223">
            <v>0</v>
          </cell>
        </row>
        <row r="224">
          <cell r="B224">
            <v>213602</v>
          </cell>
          <cell r="C224">
            <v>0</v>
          </cell>
          <cell r="E224">
            <v>234021</v>
          </cell>
          <cell r="F224">
            <v>0</v>
          </cell>
        </row>
        <row r="225">
          <cell r="B225">
            <v>213603</v>
          </cell>
          <cell r="C225">
            <v>0</v>
          </cell>
          <cell r="E225">
            <v>234022</v>
          </cell>
          <cell r="F225">
            <v>0</v>
          </cell>
        </row>
        <row r="226">
          <cell r="B226">
            <v>213604</v>
          </cell>
          <cell r="C226">
            <v>7302</v>
          </cell>
          <cell r="E226">
            <v>234023</v>
          </cell>
          <cell r="F226">
            <v>0</v>
          </cell>
        </row>
        <row r="227">
          <cell r="B227">
            <v>213605</v>
          </cell>
          <cell r="C227">
            <v>7302</v>
          </cell>
          <cell r="E227">
            <v>234024</v>
          </cell>
          <cell r="F227">
            <v>0</v>
          </cell>
        </row>
        <row r="228">
          <cell r="B228">
            <v>213606</v>
          </cell>
          <cell r="C228">
            <v>0</v>
          </cell>
          <cell r="E228">
            <v>234030</v>
          </cell>
          <cell r="F228">
            <v>0</v>
          </cell>
        </row>
        <row r="229">
          <cell r="B229">
            <v>213607</v>
          </cell>
          <cell r="C229">
            <v>0</v>
          </cell>
          <cell r="E229">
            <v>234025</v>
          </cell>
          <cell r="F229">
            <v>0</v>
          </cell>
        </row>
        <row r="230">
          <cell r="B230">
            <v>213608</v>
          </cell>
          <cell r="C230">
            <v>0</v>
          </cell>
          <cell r="E230">
            <v>234031</v>
          </cell>
          <cell r="F230">
            <v>0</v>
          </cell>
        </row>
        <row r="231">
          <cell r="B231">
            <v>213609</v>
          </cell>
          <cell r="C231">
            <v>0</v>
          </cell>
          <cell r="E231">
            <v>234052</v>
          </cell>
          <cell r="F231">
            <v>0</v>
          </cell>
        </row>
        <row r="232">
          <cell r="B232">
            <v>213700</v>
          </cell>
          <cell r="C232">
            <v>0</v>
          </cell>
          <cell r="E232">
            <v>234053</v>
          </cell>
          <cell r="F232">
            <v>0</v>
          </cell>
        </row>
        <row r="233">
          <cell r="B233">
            <v>213701</v>
          </cell>
          <cell r="C233">
            <v>0</v>
          </cell>
          <cell r="E233">
            <v>234032</v>
          </cell>
          <cell r="F233">
            <v>0</v>
          </cell>
        </row>
        <row r="234">
          <cell r="B234">
            <v>213702</v>
          </cell>
          <cell r="C234">
            <v>0</v>
          </cell>
          <cell r="E234">
            <v>234033</v>
          </cell>
          <cell r="F234">
            <v>0</v>
          </cell>
        </row>
        <row r="235">
          <cell r="B235">
            <v>213703</v>
          </cell>
          <cell r="C235">
            <v>0</v>
          </cell>
          <cell r="E235">
            <v>234034</v>
          </cell>
          <cell r="F235">
            <v>0</v>
          </cell>
        </row>
        <row r="236">
          <cell r="B236">
            <v>213704</v>
          </cell>
          <cell r="C236">
            <v>0</v>
          </cell>
          <cell r="E236">
            <v>234035</v>
          </cell>
          <cell r="F236">
            <v>0</v>
          </cell>
        </row>
        <row r="237">
          <cell r="B237">
            <v>213705</v>
          </cell>
          <cell r="C237">
            <v>0</v>
          </cell>
          <cell r="E237">
            <v>234036</v>
          </cell>
          <cell r="F237">
            <v>0</v>
          </cell>
        </row>
        <row r="238">
          <cell r="B238">
            <v>213706</v>
          </cell>
          <cell r="C238">
            <v>0</v>
          </cell>
          <cell r="E238">
            <v>234037</v>
          </cell>
          <cell r="F238">
            <v>0</v>
          </cell>
        </row>
        <row r="239">
          <cell r="B239">
            <v>213707</v>
          </cell>
          <cell r="C239">
            <v>0</v>
          </cell>
          <cell r="E239">
            <v>234038</v>
          </cell>
          <cell r="F239">
            <v>0</v>
          </cell>
        </row>
        <row r="240">
          <cell r="B240">
            <v>213708</v>
          </cell>
          <cell r="C240">
            <v>0</v>
          </cell>
          <cell r="E240">
            <v>234044</v>
          </cell>
          <cell r="F240">
            <v>0</v>
          </cell>
        </row>
        <row r="241">
          <cell r="B241">
            <v>213709</v>
          </cell>
          <cell r="C241">
            <v>0</v>
          </cell>
          <cell r="E241">
            <v>234045</v>
          </cell>
          <cell r="F241">
            <v>0</v>
          </cell>
        </row>
        <row r="242">
          <cell r="B242">
            <v>213710</v>
          </cell>
          <cell r="C242">
            <v>0</v>
          </cell>
          <cell r="E242">
            <v>234046</v>
          </cell>
          <cell r="F242">
            <v>0</v>
          </cell>
        </row>
        <row r="243">
          <cell r="B243">
            <v>213711</v>
          </cell>
          <cell r="C243">
            <v>0</v>
          </cell>
          <cell r="E243">
            <v>234047</v>
          </cell>
          <cell r="F243">
            <v>0</v>
          </cell>
        </row>
        <row r="244">
          <cell r="B244">
            <v>213712</v>
          </cell>
          <cell r="C244">
            <v>0</v>
          </cell>
          <cell r="E244">
            <v>234048</v>
          </cell>
          <cell r="F244">
            <v>0</v>
          </cell>
        </row>
        <row r="245">
          <cell r="B245">
            <v>213713</v>
          </cell>
          <cell r="C245">
            <v>0</v>
          </cell>
          <cell r="E245">
            <v>234049</v>
          </cell>
          <cell r="F245">
            <v>0</v>
          </cell>
        </row>
        <row r="246">
          <cell r="B246">
            <v>213714</v>
          </cell>
          <cell r="C246">
            <v>0</v>
          </cell>
          <cell r="E246">
            <v>234061</v>
          </cell>
          <cell r="F246">
            <v>0</v>
          </cell>
        </row>
        <row r="247">
          <cell r="B247">
            <v>213715</v>
          </cell>
          <cell r="C247">
            <v>0</v>
          </cell>
          <cell r="E247">
            <v>234100</v>
          </cell>
          <cell r="F247">
            <v>0</v>
          </cell>
        </row>
        <row r="248">
          <cell r="B248">
            <v>213716</v>
          </cell>
          <cell r="C248">
            <v>0</v>
          </cell>
          <cell r="E248">
            <v>234101</v>
          </cell>
          <cell r="F248">
            <v>0</v>
          </cell>
        </row>
        <row r="249">
          <cell r="B249">
            <v>213717</v>
          </cell>
          <cell r="C249">
            <v>0</v>
          </cell>
          <cell r="E249">
            <v>234102</v>
          </cell>
          <cell r="F249">
            <v>0</v>
          </cell>
        </row>
        <row r="250">
          <cell r="B250">
            <v>213718</v>
          </cell>
          <cell r="C250">
            <v>0</v>
          </cell>
          <cell r="E250">
            <v>234103</v>
          </cell>
          <cell r="F250">
            <v>0</v>
          </cell>
        </row>
        <row r="251">
          <cell r="B251">
            <v>213719</v>
          </cell>
          <cell r="C251">
            <v>0</v>
          </cell>
          <cell r="E251">
            <v>234104</v>
          </cell>
          <cell r="F251">
            <v>0</v>
          </cell>
        </row>
        <row r="252">
          <cell r="B252">
            <v>213720</v>
          </cell>
          <cell r="C252">
            <v>0</v>
          </cell>
          <cell r="E252">
            <v>234105</v>
          </cell>
          <cell r="F252">
            <v>0</v>
          </cell>
        </row>
        <row r="253">
          <cell r="B253">
            <v>213721</v>
          </cell>
          <cell r="C253">
            <v>0</v>
          </cell>
          <cell r="E253">
            <v>234106</v>
          </cell>
          <cell r="F253">
            <v>0</v>
          </cell>
        </row>
        <row r="254">
          <cell r="B254">
            <v>213731</v>
          </cell>
          <cell r="C254">
            <v>0</v>
          </cell>
          <cell r="E254">
            <v>234107</v>
          </cell>
          <cell r="F254">
            <v>0</v>
          </cell>
        </row>
        <row r="255">
          <cell r="B255">
            <v>213732</v>
          </cell>
          <cell r="C255">
            <v>0</v>
          </cell>
          <cell r="E255">
            <v>234108</v>
          </cell>
          <cell r="F255">
            <v>0</v>
          </cell>
        </row>
        <row r="256">
          <cell r="B256">
            <v>213733</v>
          </cell>
          <cell r="C256">
            <v>0</v>
          </cell>
          <cell r="E256">
            <v>234109</v>
          </cell>
          <cell r="F256">
            <v>0</v>
          </cell>
        </row>
        <row r="257">
          <cell r="B257">
            <v>213800</v>
          </cell>
          <cell r="C257">
            <v>47777</v>
          </cell>
          <cell r="E257">
            <v>234110</v>
          </cell>
          <cell r="F257">
            <v>0</v>
          </cell>
        </row>
        <row r="258">
          <cell r="B258">
            <v>213801</v>
          </cell>
          <cell r="C258">
            <v>44159</v>
          </cell>
          <cell r="E258">
            <v>234111</v>
          </cell>
          <cell r="F258">
            <v>0</v>
          </cell>
        </row>
        <row r="259">
          <cell r="B259">
            <v>213802</v>
          </cell>
          <cell r="C259">
            <v>0</v>
          </cell>
          <cell r="E259">
            <v>234115</v>
          </cell>
          <cell r="F259">
            <v>0</v>
          </cell>
        </row>
        <row r="260">
          <cell r="B260">
            <v>213803</v>
          </cell>
          <cell r="C260">
            <v>44159</v>
          </cell>
          <cell r="E260">
            <v>234116</v>
          </cell>
          <cell r="F260">
            <v>0</v>
          </cell>
        </row>
        <row r="261">
          <cell r="B261">
            <v>213811</v>
          </cell>
          <cell r="C261">
            <v>3618</v>
          </cell>
          <cell r="E261">
            <v>234131</v>
          </cell>
          <cell r="F261">
            <v>0</v>
          </cell>
        </row>
        <row r="262">
          <cell r="B262">
            <v>213812</v>
          </cell>
          <cell r="C262">
            <v>0</v>
          </cell>
          <cell r="E262">
            <v>234200</v>
          </cell>
          <cell r="F262">
            <v>0</v>
          </cell>
        </row>
        <row r="263">
          <cell r="B263">
            <v>213813</v>
          </cell>
          <cell r="C263">
            <v>3618</v>
          </cell>
          <cell r="E263">
            <v>234201</v>
          </cell>
          <cell r="F263">
            <v>0</v>
          </cell>
        </row>
        <row r="264">
          <cell r="B264">
            <v>213900</v>
          </cell>
          <cell r="C264">
            <v>0</v>
          </cell>
          <cell r="E264">
            <v>234202</v>
          </cell>
          <cell r="F264">
            <v>0</v>
          </cell>
        </row>
        <row r="265">
          <cell r="B265">
            <v>213901</v>
          </cell>
          <cell r="C265">
            <v>0</v>
          </cell>
          <cell r="E265">
            <v>234203</v>
          </cell>
          <cell r="F265">
            <v>0</v>
          </cell>
        </row>
        <row r="266">
          <cell r="B266">
            <v>214300</v>
          </cell>
          <cell r="C266">
            <v>968271</v>
          </cell>
          <cell r="E266">
            <v>234204</v>
          </cell>
          <cell r="F266">
            <v>0</v>
          </cell>
        </row>
        <row r="267">
          <cell r="B267">
            <v>214301</v>
          </cell>
          <cell r="C267">
            <v>0</v>
          </cell>
          <cell r="E267">
            <v>234205</v>
          </cell>
          <cell r="F267">
            <v>0</v>
          </cell>
        </row>
        <row r="268">
          <cell r="B268">
            <v>214302</v>
          </cell>
          <cell r="C268">
            <v>0</v>
          </cell>
          <cell r="E268">
            <v>234207</v>
          </cell>
          <cell r="F268">
            <v>0</v>
          </cell>
        </row>
        <row r="269">
          <cell r="B269">
            <v>214303</v>
          </cell>
          <cell r="C269">
            <v>0</v>
          </cell>
          <cell r="E269">
            <v>234208</v>
          </cell>
          <cell r="F269">
            <v>0</v>
          </cell>
        </row>
        <row r="270">
          <cell r="B270">
            <v>214304</v>
          </cell>
          <cell r="C270">
            <v>0</v>
          </cell>
          <cell r="E270">
            <v>234209</v>
          </cell>
          <cell r="F270">
            <v>0</v>
          </cell>
        </row>
        <row r="271">
          <cell r="B271">
            <v>214305</v>
          </cell>
          <cell r="C271">
            <v>0</v>
          </cell>
          <cell r="E271">
            <v>234211</v>
          </cell>
          <cell r="F271">
            <v>0</v>
          </cell>
        </row>
        <row r="272">
          <cell r="B272">
            <v>214306</v>
          </cell>
          <cell r="C272">
            <v>0</v>
          </cell>
          <cell r="E272">
            <v>234500</v>
          </cell>
          <cell r="F272">
            <v>31901</v>
          </cell>
        </row>
        <row r="273">
          <cell r="B273">
            <v>214307</v>
          </cell>
          <cell r="C273">
            <v>0</v>
          </cell>
          <cell r="E273">
            <v>234501</v>
          </cell>
          <cell r="F273">
            <v>0</v>
          </cell>
        </row>
        <row r="274">
          <cell r="B274">
            <v>214308</v>
          </cell>
          <cell r="C274">
            <v>0</v>
          </cell>
          <cell r="E274">
            <v>234502</v>
          </cell>
          <cell r="F274">
            <v>28617</v>
          </cell>
        </row>
        <row r="275">
          <cell r="B275">
            <v>214309</v>
          </cell>
          <cell r="C275">
            <v>0</v>
          </cell>
          <cell r="E275">
            <v>234521</v>
          </cell>
          <cell r="F275">
            <v>206</v>
          </cell>
        </row>
        <row r="276">
          <cell r="B276">
            <v>214310</v>
          </cell>
          <cell r="C276">
            <v>0</v>
          </cell>
          <cell r="E276">
            <v>234522</v>
          </cell>
          <cell r="F276">
            <v>25777</v>
          </cell>
        </row>
        <row r="277">
          <cell r="B277">
            <v>214311</v>
          </cell>
          <cell r="C277">
            <v>0</v>
          </cell>
          <cell r="E277">
            <v>234523</v>
          </cell>
          <cell r="F277">
            <v>2634</v>
          </cell>
        </row>
        <row r="278">
          <cell r="B278">
            <v>214312</v>
          </cell>
          <cell r="C278">
            <v>0</v>
          </cell>
          <cell r="E278">
            <v>234524</v>
          </cell>
          <cell r="F278">
            <v>0</v>
          </cell>
        </row>
        <row r="279">
          <cell r="B279">
            <v>214313</v>
          </cell>
          <cell r="C279">
            <v>0</v>
          </cell>
          <cell r="E279">
            <v>234525</v>
          </cell>
          <cell r="F279">
            <v>0</v>
          </cell>
        </row>
        <row r="280">
          <cell r="B280">
            <v>214314</v>
          </cell>
          <cell r="C280">
            <v>0</v>
          </cell>
          <cell r="E280">
            <v>234526</v>
          </cell>
          <cell r="F280">
            <v>0</v>
          </cell>
        </row>
        <row r="281">
          <cell r="B281">
            <v>214315</v>
          </cell>
          <cell r="C281">
            <v>0</v>
          </cell>
          <cell r="E281">
            <v>234527</v>
          </cell>
          <cell r="F281">
            <v>0</v>
          </cell>
        </row>
        <row r="282">
          <cell r="B282">
            <v>214316</v>
          </cell>
          <cell r="C282">
            <v>0</v>
          </cell>
          <cell r="E282">
            <v>234528</v>
          </cell>
          <cell r="F282">
            <v>0</v>
          </cell>
        </row>
        <row r="283">
          <cell r="B283">
            <v>214317</v>
          </cell>
          <cell r="C283">
            <v>0</v>
          </cell>
          <cell r="E283">
            <v>234541</v>
          </cell>
          <cell r="F283">
            <v>0</v>
          </cell>
        </row>
        <row r="284">
          <cell r="B284">
            <v>214318</v>
          </cell>
          <cell r="C284">
            <v>0</v>
          </cell>
          <cell r="E284">
            <v>234503</v>
          </cell>
          <cell r="F284">
            <v>2859</v>
          </cell>
        </row>
        <row r="285">
          <cell r="B285">
            <v>214319</v>
          </cell>
          <cell r="C285">
            <v>0</v>
          </cell>
          <cell r="E285">
            <v>234504</v>
          </cell>
          <cell r="F285">
            <v>1</v>
          </cell>
        </row>
        <row r="286">
          <cell r="B286">
            <v>214320</v>
          </cell>
          <cell r="C286">
            <v>0</v>
          </cell>
          <cell r="E286">
            <v>234505</v>
          </cell>
          <cell r="F286">
            <v>0</v>
          </cell>
        </row>
        <row r="287">
          <cell r="B287">
            <v>214321</v>
          </cell>
          <cell r="C287">
            <v>0</v>
          </cell>
          <cell r="E287">
            <v>234506</v>
          </cell>
          <cell r="F287">
            <v>0</v>
          </cell>
        </row>
        <row r="288">
          <cell r="B288">
            <v>214330</v>
          </cell>
          <cell r="C288">
            <v>0</v>
          </cell>
          <cell r="E288">
            <v>234507</v>
          </cell>
          <cell r="F288">
            <v>424</v>
          </cell>
        </row>
        <row r="289">
          <cell r="B289">
            <v>214331</v>
          </cell>
          <cell r="C289">
            <v>0</v>
          </cell>
          <cell r="E289">
            <v>234600</v>
          </cell>
          <cell r="F289">
            <v>0</v>
          </cell>
        </row>
        <row r="290">
          <cell r="B290">
            <v>214332</v>
          </cell>
          <cell r="C290">
            <v>0</v>
          </cell>
          <cell r="E290">
            <v>234700</v>
          </cell>
          <cell r="F290">
            <v>150157</v>
          </cell>
        </row>
        <row r="291">
          <cell r="B291">
            <v>214351</v>
          </cell>
          <cell r="C291">
            <v>0</v>
          </cell>
          <cell r="E291">
            <v>234701</v>
          </cell>
          <cell r="F291">
            <v>0</v>
          </cell>
        </row>
        <row r="292">
          <cell r="B292">
            <v>214360</v>
          </cell>
          <cell r="C292">
            <v>968271</v>
          </cell>
          <cell r="E292">
            <v>234702</v>
          </cell>
          <cell r="F292">
            <v>0</v>
          </cell>
        </row>
        <row r="293">
          <cell r="B293">
            <v>214400</v>
          </cell>
          <cell r="C293">
            <v>0</v>
          </cell>
          <cell r="E293">
            <v>234703</v>
          </cell>
          <cell r="F293">
            <v>0</v>
          </cell>
        </row>
        <row r="294">
          <cell r="B294">
            <v>214401</v>
          </cell>
          <cell r="C294">
            <v>0</v>
          </cell>
          <cell r="E294">
            <v>234704</v>
          </cell>
          <cell r="F294">
            <v>0</v>
          </cell>
        </row>
        <row r="295">
          <cell r="B295">
            <v>214402</v>
          </cell>
          <cell r="C295">
            <v>0</v>
          </cell>
          <cell r="E295">
            <v>234705</v>
          </cell>
          <cell r="F295">
            <v>0</v>
          </cell>
        </row>
        <row r="296">
          <cell r="B296">
            <v>214403</v>
          </cell>
          <cell r="C296">
            <v>0</v>
          </cell>
          <cell r="E296">
            <v>234706</v>
          </cell>
          <cell r="F296">
            <v>0</v>
          </cell>
        </row>
        <row r="297">
          <cell r="B297">
            <v>214404</v>
          </cell>
          <cell r="C297">
            <v>0</v>
          </cell>
          <cell r="E297">
            <v>234707</v>
          </cell>
          <cell r="F297">
            <v>0</v>
          </cell>
        </row>
        <row r="298">
          <cell r="B298">
            <v>214409</v>
          </cell>
          <cell r="C298">
            <v>0</v>
          </cell>
          <cell r="E298">
            <v>234708</v>
          </cell>
          <cell r="F298">
            <v>0</v>
          </cell>
        </row>
        <row r="299">
          <cell r="B299">
            <v>214410</v>
          </cell>
          <cell r="C299">
            <v>0</v>
          </cell>
          <cell r="E299">
            <v>234709</v>
          </cell>
          <cell r="F299">
            <v>0</v>
          </cell>
        </row>
        <row r="300">
          <cell r="B300">
            <v>214411</v>
          </cell>
          <cell r="C300">
            <v>0</v>
          </cell>
          <cell r="E300">
            <v>234710</v>
          </cell>
          <cell r="F300">
            <v>0</v>
          </cell>
        </row>
        <row r="301">
          <cell r="B301">
            <v>214412</v>
          </cell>
          <cell r="C301">
            <v>0</v>
          </cell>
          <cell r="E301">
            <v>234711</v>
          </cell>
          <cell r="F301">
            <v>0</v>
          </cell>
        </row>
        <row r="302">
          <cell r="B302">
            <v>214413</v>
          </cell>
          <cell r="C302">
            <v>0</v>
          </cell>
          <cell r="E302">
            <v>234712</v>
          </cell>
          <cell r="F302">
            <v>0</v>
          </cell>
        </row>
        <row r="303">
          <cell r="B303">
            <v>214419</v>
          </cell>
          <cell r="C303">
            <v>0</v>
          </cell>
          <cell r="E303">
            <v>234713</v>
          </cell>
          <cell r="F303">
            <v>0</v>
          </cell>
        </row>
        <row r="304">
          <cell r="B304">
            <v>214420</v>
          </cell>
          <cell r="C304">
            <v>0</v>
          </cell>
          <cell r="E304">
            <v>234714</v>
          </cell>
          <cell r="F304">
            <v>0</v>
          </cell>
        </row>
        <row r="305">
          <cell r="B305">
            <v>214421</v>
          </cell>
          <cell r="C305">
            <v>0</v>
          </cell>
          <cell r="E305">
            <v>234715</v>
          </cell>
          <cell r="F305">
            <v>0</v>
          </cell>
        </row>
        <row r="306">
          <cell r="B306">
            <v>214422</v>
          </cell>
          <cell r="C306">
            <v>0</v>
          </cell>
          <cell r="E306">
            <v>234716</v>
          </cell>
          <cell r="F306">
            <v>0</v>
          </cell>
        </row>
        <row r="307">
          <cell r="B307">
            <v>214423</v>
          </cell>
          <cell r="C307">
            <v>0</v>
          </cell>
          <cell r="E307">
            <v>234717</v>
          </cell>
          <cell r="F307">
            <v>0</v>
          </cell>
        </row>
        <row r="308">
          <cell r="B308">
            <v>214424</v>
          </cell>
          <cell r="C308">
            <v>0</v>
          </cell>
          <cell r="E308">
            <v>234718</v>
          </cell>
          <cell r="F308">
            <v>0</v>
          </cell>
        </row>
        <row r="309">
          <cell r="B309">
            <v>214429</v>
          </cell>
          <cell r="C309">
            <v>0</v>
          </cell>
          <cell r="E309">
            <v>234719</v>
          </cell>
          <cell r="F309">
            <v>0</v>
          </cell>
        </row>
        <row r="310">
          <cell r="B310">
            <v>214430</v>
          </cell>
          <cell r="C310">
            <v>0</v>
          </cell>
          <cell r="E310">
            <v>234720</v>
          </cell>
          <cell r="F310">
            <v>0</v>
          </cell>
        </row>
        <row r="311">
          <cell r="B311">
            <v>214431</v>
          </cell>
          <cell r="C311">
            <v>0</v>
          </cell>
          <cell r="E311">
            <v>234721</v>
          </cell>
          <cell r="F311">
            <v>0</v>
          </cell>
        </row>
        <row r="312">
          <cell r="B312">
            <v>214441</v>
          </cell>
          <cell r="C312">
            <v>0</v>
          </cell>
          <cell r="E312">
            <v>234731</v>
          </cell>
          <cell r="F312">
            <v>150157</v>
          </cell>
        </row>
        <row r="313">
          <cell r="B313">
            <v>214442</v>
          </cell>
          <cell r="C313">
            <v>0</v>
          </cell>
          <cell r="E313">
            <v>234900</v>
          </cell>
          <cell r="F313">
            <v>0</v>
          </cell>
        </row>
        <row r="314">
          <cell r="B314">
            <v>214432</v>
          </cell>
          <cell r="C314">
            <v>0</v>
          </cell>
          <cell r="E314">
            <v>235000</v>
          </cell>
          <cell r="F314">
            <v>0</v>
          </cell>
        </row>
        <row r="315">
          <cell r="B315">
            <v>214433</v>
          </cell>
          <cell r="C315">
            <v>0</v>
          </cell>
          <cell r="E315">
            <v>235100</v>
          </cell>
          <cell r="F315">
            <v>0</v>
          </cell>
        </row>
        <row r="316">
          <cell r="B316">
            <v>214451</v>
          </cell>
          <cell r="C316">
            <v>0</v>
          </cell>
          <cell r="E316">
            <v>235200</v>
          </cell>
          <cell r="F316">
            <v>0</v>
          </cell>
        </row>
        <row r="317">
          <cell r="B317">
            <v>214461</v>
          </cell>
          <cell r="C317">
            <v>0</v>
          </cell>
          <cell r="E317">
            <v>235300</v>
          </cell>
          <cell r="F317">
            <v>0</v>
          </cell>
        </row>
        <row r="318">
          <cell r="B318">
            <v>214500</v>
          </cell>
          <cell r="C318">
            <v>566994</v>
          </cell>
          <cell r="E318">
            <v>236000</v>
          </cell>
          <cell r="F318">
            <v>637658</v>
          </cell>
        </row>
        <row r="319">
          <cell r="B319">
            <v>214501</v>
          </cell>
          <cell r="C319">
            <v>566994</v>
          </cell>
          <cell r="E319">
            <v>236100</v>
          </cell>
          <cell r="F319">
            <v>637658</v>
          </cell>
        </row>
        <row r="320">
          <cell r="B320">
            <v>214502</v>
          </cell>
          <cell r="C320">
            <v>566994</v>
          </cell>
          <cell r="E320">
            <v>236101</v>
          </cell>
          <cell r="F320">
            <v>597580</v>
          </cell>
        </row>
        <row r="321">
          <cell r="B321">
            <v>214503</v>
          </cell>
          <cell r="C321">
            <v>0</v>
          </cell>
          <cell r="E321">
            <v>236122</v>
          </cell>
          <cell r="F321">
            <v>589124</v>
          </cell>
        </row>
        <row r="322">
          <cell r="B322">
            <v>214508</v>
          </cell>
          <cell r="C322">
            <v>0</v>
          </cell>
          <cell r="E322">
            <v>236123</v>
          </cell>
          <cell r="F322">
            <v>0</v>
          </cell>
        </row>
        <row r="323">
          <cell r="B323">
            <v>214509</v>
          </cell>
          <cell r="C323">
            <v>0</v>
          </cell>
          <cell r="E323">
            <v>236124</v>
          </cell>
          <cell r="F323">
            <v>8455</v>
          </cell>
        </row>
        <row r="324">
          <cell r="B324">
            <v>214510</v>
          </cell>
          <cell r="C324">
            <v>0</v>
          </cell>
          <cell r="E324">
            <v>236125</v>
          </cell>
          <cell r="F324">
            <v>0</v>
          </cell>
        </row>
        <row r="325">
          <cell r="B325">
            <v>214511</v>
          </cell>
          <cell r="C325">
            <v>0</v>
          </cell>
          <cell r="E325">
            <v>236126</v>
          </cell>
          <cell r="F325">
            <v>0</v>
          </cell>
        </row>
        <row r="326">
          <cell r="B326">
            <v>214512</v>
          </cell>
          <cell r="C326">
            <v>0</v>
          </cell>
          <cell r="E326">
            <v>236102</v>
          </cell>
          <cell r="F326">
            <v>40078</v>
          </cell>
        </row>
        <row r="327">
          <cell r="B327">
            <v>214516</v>
          </cell>
          <cell r="C327">
            <v>0</v>
          </cell>
          <cell r="E327">
            <v>236103</v>
          </cell>
          <cell r="F327">
            <v>34970</v>
          </cell>
        </row>
        <row r="328">
          <cell r="B328">
            <v>214600</v>
          </cell>
          <cell r="C328">
            <v>20737</v>
          </cell>
          <cell r="E328">
            <v>236104</v>
          </cell>
          <cell r="F328">
            <v>0</v>
          </cell>
        </row>
        <row r="329">
          <cell r="B329">
            <v>214601</v>
          </cell>
          <cell r="C329">
            <v>20737</v>
          </cell>
          <cell r="E329">
            <v>236105</v>
          </cell>
          <cell r="F329">
            <v>0</v>
          </cell>
        </row>
        <row r="330">
          <cell r="B330">
            <v>214602</v>
          </cell>
          <cell r="C330">
            <v>0</v>
          </cell>
          <cell r="E330">
            <v>236106</v>
          </cell>
          <cell r="F330">
            <v>5108</v>
          </cell>
        </row>
        <row r="331">
          <cell r="B331">
            <v>214603</v>
          </cell>
          <cell r="C331">
            <v>0</v>
          </cell>
          <cell r="E331">
            <v>236107</v>
          </cell>
          <cell r="F331">
            <v>0</v>
          </cell>
        </row>
        <row r="332">
          <cell r="B332">
            <v>214604</v>
          </cell>
          <cell r="C332">
            <v>0</v>
          </cell>
          <cell r="E332">
            <v>236108</v>
          </cell>
          <cell r="F332">
            <v>0</v>
          </cell>
        </row>
        <row r="333">
          <cell r="B333">
            <v>214605</v>
          </cell>
          <cell r="C333">
            <v>0</v>
          </cell>
          <cell r="E333">
            <v>236111</v>
          </cell>
          <cell r="F333">
            <v>0</v>
          </cell>
        </row>
        <row r="334">
          <cell r="B334">
            <v>214606</v>
          </cell>
          <cell r="C334">
            <v>20737</v>
          </cell>
          <cell r="E334">
            <v>236200</v>
          </cell>
          <cell r="F334">
            <v>0</v>
          </cell>
        </row>
        <row r="335">
          <cell r="B335">
            <v>214619</v>
          </cell>
          <cell r="C335">
            <v>0</v>
          </cell>
          <cell r="E335">
            <v>236201</v>
          </cell>
          <cell r="F335">
            <v>0</v>
          </cell>
        </row>
        <row r="336">
          <cell r="B336">
            <v>214620</v>
          </cell>
          <cell r="C336">
            <v>0</v>
          </cell>
          <cell r="E336">
            <v>236202</v>
          </cell>
          <cell r="F336">
            <v>0</v>
          </cell>
        </row>
        <row r="337">
          <cell r="B337">
            <v>214621</v>
          </cell>
          <cell r="C337">
            <v>0</v>
          </cell>
          <cell r="E337">
            <v>236203</v>
          </cell>
          <cell r="F337">
            <v>0</v>
          </cell>
        </row>
        <row r="338">
          <cell r="B338">
            <v>214622</v>
          </cell>
          <cell r="C338">
            <v>0</v>
          </cell>
          <cell r="E338">
            <v>236221</v>
          </cell>
          <cell r="F338">
            <v>0</v>
          </cell>
        </row>
        <row r="339">
          <cell r="B339">
            <v>214623</v>
          </cell>
          <cell r="C339">
            <v>0</v>
          </cell>
          <cell r="E339">
            <v>236300</v>
          </cell>
          <cell r="F339">
            <v>0</v>
          </cell>
        </row>
        <row r="340">
          <cell r="B340">
            <v>214624</v>
          </cell>
          <cell r="C340">
            <v>0</v>
          </cell>
          <cell r="E340">
            <v>236301</v>
          </cell>
          <cell r="F340">
            <v>0</v>
          </cell>
        </row>
        <row r="341">
          <cell r="B341">
            <v>214625</v>
          </cell>
          <cell r="C341">
            <v>0</v>
          </cell>
          <cell r="E341">
            <v>236302</v>
          </cell>
          <cell r="F341">
            <v>0</v>
          </cell>
        </row>
        <row r="342">
          <cell r="B342">
            <v>214626</v>
          </cell>
          <cell r="C342">
            <v>0</v>
          </cell>
          <cell r="E342">
            <v>236303</v>
          </cell>
          <cell r="F342">
            <v>0</v>
          </cell>
        </row>
        <row r="343">
          <cell r="B343">
            <v>214639</v>
          </cell>
          <cell r="C343">
            <v>0</v>
          </cell>
          <cell r="E343">
            <v>236400</v>
          </cell>
          <cell r="F343">
            <v>0</v>
          </cell>
        </row>
        <row r="344">
          <cell r="B344">
            <v>214700</v>
          </cell>
          <cell r="C344">
            <v>0</v>
          </cell>
          <cell r="E344">
            <v>236401</v>
          </cell>
          <cell r="F344">
            <v>0</v>
          </cell>
        </row>
        <row r="345">
          <cell r="B345">
            <v>214800</v>
          </cell>
          <cell r="C345">
            <v>15422</v>
          </cell>
          <cell r="E345">
            <v>236402</v>
          </cell>
          <cell r="F345">
            <v>0</v>
          </cell>
        </row>
        <row r="346">
          <cell r="B346">
            <v>214801</v>
          </cell>
          <cell r="C346">
            <v>14429</v>
          </cell>
          <cell r="E346">
            <v>236403</v>
          </cell>
          <cell r="F346">
            <v>0</v>
          </cell>
        </row>
        <row r="347">
          <cell r="B347">
            <v>214802</v>
          </cell>
          <cell r="C347">
            <v>0</v>
          </cell>
          <cell r="E347">
            <v>236404</v>
          </cell>
          <cell r="F347">
            <v>0</v>
          </cell>
        </row>
        <row r="348">
          <cell r="B348">
            <v>214803</v>
          </cell>
          <cell r="C348">
            <v>0</v>
          </cell>
          <cell r="E348">
            <v>236405</v>
          </cell>
          <cell r="F348">
            <v>0</v>
          </cell>
        </row>
        <row r="349">
          <cell r="B349">
            <v>214804</v>
          </cell>
          <cell r="C349">
            <v>0</v>
          </cell>
          <cell r="E349">
            <v>236406</v>
          </cell>
          <cell r="F349">
            <v>0</v>
          </cell>
        </row>
        <row r="350">
          <cell r="B350">
            <v>214805</v>
          </cell>
          <cell r="C350">
            <v>0</v>
          </cell>
          <cell r="E350">
            <v>236421</v>
          </cell>
          <cell r="F350">
            <v>0</v>
          </cell>
        </row>
        <row r="351">
          <cell r="B351">
            <v>214806</v>
          </cell>
          <cell r="C351">
            <v>14429</v>
          </cell>
          <cell r="E351">
            <v>236500</v>
          </cell>
          <cell r="F351">
            <v>0</v>
          </cell>
        </row>
        <row r="352">
          <cell r="B352">
            <v>214820</v>
          </cell>
          <cell r="C352">
            <v>0</v>
          </cell>
          <cell r="E352">
            <v>237000</v>
          </cell>
          <cell r="F352">
            <v>0</v>
          </cell>
        </row>
        <row r="353">
          <cell r="B353">
            <v>214821</v>
          </cell>
          <cell r="C353">
            <v>993</v>
          </cell>
          <cell r="E353">
            <v>237100</v>
          </cell>
          <cell r="F353">
            <v>0</v>
          </cell>
        </row>
        <row r="354">
          <cell r="B354">
            <v>214822</v>
          </cell>
          <cell r="C354">
            <v>0</v>
          </cell>
          <cell r="E354">
            <v>237200</v>
          </cell>
          <cell r="F354">
            <v>0</v>
          </cell>
        </row>
        <row r="355">
          <cell r="B355">
            <v>214823</v>
          </cell>
          <cell r="C355">
            <v>0</v>
          </cell>
          <cell r="E355">
            <v>237201</v>
          </cell>
          <cell r="F355">
            <v>0</v>
          </cell>
        </row>
        <row r="356">
          <cell r="B356">
            <v>214824</v>
          </cell>
          <cell r="C356">
            <v>0</v>
          </cell>
          <cell r="E356">
            <v>237202</v>
          </cell>
          <cell r="F356">
            <v>0</v>
          </cell>
        </row>
        <row r="357">
          <cell r="B357">
            <v>214825</v>
          </cell>
          <cell r="C357">
            <v>0</v>
          </cell>
          <cell r="E357">
            <v>237203</v>
          </cell>
          <cell r="F357">
            <v>0</v>
          </cell>
        </row>
        <row r="358">
          <cell r="B358">
            <v>214826</v>
          </cell>
          <cell r="C358">
            <v>993</v>
          </cell>
          <cell r="E358">
            <v>237221</v>
          </cell>
          <cell r="F358">
            <v>0</v>
          </cell>
        </row>
        <row r="359">
          <cell r="B359">
            <v>214840</v>
          </cell>
          <cell r="C359">
            <v>0</v>
          </cell>
          <cell r="E359">
            <v>237300</v>
          </cell>
          <cell r="F359">
            <v>0</v>
          </cell>
        </row>
        <row r="360">
          <cell r="B360">
            <v>214841</v>
          </cell>
          <cell r="C360">
            <v>0</v>
          </cell>
          <cell r="E360">
            <v>237301</v>
          </cell>
          <cell r="F360">
            <v>0</v>
          </cell>
        </row>
        <row r="361">
          <cell r="B361">
            <v>214842</v>
          </cell>
          <cell r="C361">
            <v>0</v>
          </cell>
          <cell r="E361">
            <v>237302</v>
          </cell>
          <cell r="F361">
            <v>0</v>
          </cell>
        </row>
        <row r="362">
          <cell r="B362">
            <v>214850</v>
          </cell>
          <cell r="C362">
            <v>0</v>
          </cell>
          <cell r="E362">
            <v>240000</v>
          </cell>
          <cell r="F362">
            <v>7949585</v>
          </cell>
        </row>
        <row r="363">
          <cell r="B363">
            <v>214900</v>
          </cell>
          <cell r="C363">
            <v>19377</v>
          </cell>
          <cell r="E363">
            <v>241000</v>
          </cell>
          <cell r="F363">
            <v>7438100</v>
          </cell>
        </row>
        <row r="364">
          <cell r="B364">
            <v>214901</v>
          </cell>
          <cell r="C364">
            <v>0</v>
          </cell>
          <cell r="E364">
            <v>241001</v>
          </cell>
          <cell r="F364">
            <v>0</v>
          </cell>
        </row>
        <row r="365">
          <cell r="B365">
            <v>214902</v>
          </cell>
          <cell r="C365">
            <v>0</v>
          </cell>
          <cell r="E365">
            <v>241002</v>
          </cell>
          <cell r="F365">
            <v>0</v>
          </cell>
        </row>
        <row r="366">
          <cell r="B366">
            <v>214903</v>
          </cell>
          <cell r="C366">
            <v>0</v>
          </cell>
          <cell r="E366">
            <v>241003</v>
          </cell>
          <cell r="F366">
            <v>0</v>
          </cell>
        </row>
        <row r="367">
          <cell r="B367">
            <v>214904</v>
          </cell>
          <cell r="C367">
            <v>0</v>
          </cell>
          <cell r="E367">
            <v>241004</v>
          </cell>
          <cell r="F367">
            <v>0</v>
          </cell>
        </row>
        <row r="368">
          <cell r="B368">
            <v>214905</v>
          </cell>
          <cell r="C368">
            <v>0</v>
          </cell>
          <cell r="E368">
            <v>241006</v>
          </cell>
          <cell r="F368">
            <v>0</v>
          </cell>
        </row>
        <row r="369">
          <cell r="B369">
            <v>214921</v>
          </cell>
          <cell r="C369">
            <v>19377</v>
          </cell>
          <cell r="E369">
            <v>241007</v>
          </cell>
          <cell r="F369">
            <v>0</v>
          </cell>
        </row>
        <row r="370">
          <cell r="B370">
            <v>215000</v>
          </cell>
          <cell r="C370">
            <v>0</v>
          </cell>
          <cell r="E370">
            <v>241008</v>
          </cell>
          <cell r="F370">
            <v>0</v>
          </cell>
        </row>
        <row r="371">
          <cell r="B371">
            <v>215001</v>
          </cell>
          <cell r="C371">
            <v>0</v>
          </cell>
          <cell r="E371">
            <v>241009</v>
          </cell>
          <cell r="F371">
            <v>0</v>
          </cell>
        </row>
        <row r="372">
          <cell r="B372">
            <v>215002</v>
          </cell>
          <cell r="C372">
            <v>0</v>
          </cell>
          <cell r="E372">
            <v>241011</v>
          </cell>
          <cell r="F372">
            <v>0</v>
          </cell>
        </row>
        <row r="373">
          <cell r="B373">
            <v>215003</v>
          </cell>
          <cell r="C373">
            <v>0</v>
          </cell>
          <cell r="E373">
            <v>241012</v>
          </cell>
          <cell r="F373">
            <v>0</v>
          </cell>
        </row>
        <row r="374">
          <cell r="B374">
            <v>215004</v>
          </cell>
          <cell r="C374">
            <v>0</v>
          </cell>
          <cell r="E374">
            <v>241013</v>
          </cell>
          <cell r="F374">
            <v>0</v>
          </cell>
        </row>
        <row r="375">
          <cell r="B375">
            <v>215005</v>
          </cell>
          <cell r="C375">
            <v>0</v>
          </cell>
          <cell r="E375">
            <v>241014</v>
          </cell>
          <cell r="F375">
            <v>0</v>
          </cell>
        </row>
        <row r="376">
          <cell r="B376">
            <v>215006</v>
          </cell>
          <cell r="C376">
            <v>0</v>
          </cell>
          <cell r="E376">
            <v>241016</v>
          </cell>
          <cell r="F376">
            <v>0</v>
          </cell>
        </row>
        <row r="377">
          <cell r="B377">
            <v>215007</v>
          </cell>
          <cell r="C377">
            <v>0</v>
          </cell>
          <cell r="E377">
            <v>241017</v>
          </cell>
          <cell r="F377">
            <v>0</v>
          </cell>
        </row>
        <row r="378">
          <cell r="B378">
            <v>215008</v>
          </cell>
          <cell r="C378">
            <v>0</v>
          </cell>
          <cell r="E378">
            <v>241018</v>
          </cell>
          <cell r="F378">
            <v>0</v>
          </cell>
        </row>
        <row r="379">
          <cell r="B379">
            <v>215009</v>
          </cell>
          <cell r="C379">
            <v>0</v>
          </cell>
          <cell r="E379">
            <v>241019</v>
          </cell>
          <cell r="F379">
            <v>0</v>
          </cell>
        </row>
        <row r="380">
          <cell r="B380">
            <v>215010</v>
          </cell>
          <cell r="C380">
            <v>0</v>
          </cell>
          <cell r="E380">
            <v>241020</v>
          </cell>
          <cell r="F380">
            <v>0</v>
          </cell>
        </row>
        <row r="381">
          <cell r="B381">
            <v>215011</v>
          </cell>
          <cell r="C381">
            <v>0</v>
          </cell>
          <cell r="E381">
            <v>241021</v>
          </cell>
          <cell r="F381">
            <v>0</v>
          </cell>
        </row>
        <row r="382">
          <cell r="B382">
            <v>215012</v>
          </cell>
          <cell r="C382">
            <v>0</v>
          </cell>
          <cell r="E382">
            <v>241052</v>
          </cell>
          <cell r="F382">
            <v>0</v>
          </cell>
        </row>
        <row r="383">
          <cell r="B383">
            <v>215031</v>
          </cell>
          <cell r="C383">
            <v>0</v>
          </cell>
          <cell r="E383">
            <v>241053</v>
          </cell>
          <cell r="F383">
            <v>0</v>
          </cell>
        </row>
        <row r="384">
          <cell r="B384">
            <v>217000</v>
          </cell>
          <cell r="C384">
            <v>0</v>
          </cell>
          <cell r="E384">
            <v>241022</v>
          </cell>
          <cell r="F384">
            <v>0</v>
          </cell>
        </row>
        <row r="385">
          <cell r="B385">
            <v>217100</v>
          </cell>
          <cell r="C385">
            <v>0</v>
          </cell>
          <cell r="E385">
            <v>241065</v>
          </cell>
          <cell r="F385">
            <v>0</v>
          </cell>
        </row>
        <row r="386">
          <cell r="B386">
            <v>217200</v>
          </cell>
          <cell r="C386">
            <v>0</v>
          </cell>
          <cell r="E386">
            <v>241066</v>
          </cell>
          <cell r="F386">
            <v>0</v>
          </cell>
        </row>
        <row r="387">
          <cell r="B387">
            <v>217201</v>
          </cell>
          <cell r="C387">
            <v>0</v>
          </cell>
          <cell r="E387">
            <v>241023</v>
          </cell>
          <cell r="F387">
            <v>0</v>
          </cell>
        </row>
        <row r="388">
          <cell r="B388">
            <v>217202</v>
          </cell>
          <cell r="C388">
            <v>0</v>
          </cell>
          <cell r="E388">
            <v>241026</v>
          </cell>
          <cell r="F388">
            <v>0</v>
          </cell>
        </row>
        <row r="389">
          <cell r="B389">
            <v>217203</v>
          </cell>
          <cell r="C389">
            <v>0</v>
          </cell>
          <cell r="E389">
            <v>241027</v>
          </cell>
          <cell r="F389">
            <v>0</v>
          </cell>
        </row>
        <row r="390">
          <cell r="B390">
            <v>217204</v>
          </cell>
          <cell r="C390">
            <v>0</v>
          </cell>
          <cell r="E390">
            <v>241028</v>
          </cell>
          <cell r="F390">
            <v>0</v>
          </cell>
        </row>
        <row r="391">
          <cell r="B391">
            <v>217205</v>
          </cell>
          <cell r="C391">
            <v>0</v>
          </cell>
          <cell r="E391">
            <v>241029</v>
          </cell>
          <cell r="F391">
            <v>0</v>
          </cell>
        </row>
        <row r="392">
          <cell r="B392">
            <v>217221</v>
          </cell>
          <cell r="C392">
            <v>0</v>
          </cell>
          <cell r="E392">
            <v>241030</v>
          </cell>
          <cell r="F392">
            <v>0</v>
          </cell>
        </row>
        <row r="393">
          <cell r="B393">
            <v>217222</v>
          </cell>
          <cell r="C393">
            <v>0</v>
          </cell>
          <cell r="E393">
            <v>241035</v>
          </cell>
          <cell r="F393">
            <v>0</v>
          </cell>
        </row>
        <row r="394">
          <cell r="B394">
            <v>217223</v>
          </cell>
          <cell r="C394">
            <v>0</v>
          </cell>
          <cell r="E394">
            <v>241031</v>
          </cell>
          <cell r="F394">
            <v>0</v>
          </cell>
        </row>
        <row r="395">
          <cell r="B395">
            <v>217224</v>
          </cell>
          <cell r="C395">
            <v>0</v>
          </cell>
          <cell r="E395">
            <v>241032</v>
          </cell>
          <cell r="F395">
            <v>0</v>
          </cell>
        </row>
        <row r="396">
          <cell r="B396">
            <v>217225</v>
          </cell>
          <cell r="C396">
            <v>0</v>
          </cell>
          <cell r="E396">
            <v>241033</v>
          </cell>
          <cell r="F396">
            <v>0</v>
          </cell>
        </row>
        <row r="397">
          <cell r="B397">
            <v>217226</v>
          </cell>
          <cell r="C397">
            <v>0</v>
          </cell>
          <cell r="E397">
            <v>241034</v>
          </cell>
          <cell r="F397">
            <v>0</v>
          </cell>
        </row>
        <row r="398">
          <cell r="B398">
            <v>217300</v>
          </cell>
          <cell r="C398">
            <v>0</v>
          </cell>
          <cell r="E398">
            <v>241036</v>
          </cell>
          <cell r="F398">
            <v>0</v>
          </cell>
        </row>
        <row r="399">
          <cell r="B399">
            <v>217301</v>
          </cell>
          <cell r="C399">
            <v>0</v>
          </cell>
          <cell r="E399">
            <v>241037</v>
          </cell>
          <cell r="F399">
            <v>0</v>
          </cell>
        </row>
        <row r="400">
          <cell r="B400">
            <v>217302</v>
          </cell>
          <cell r="C400">
            <v>0</v>
          </cell>
          <cell r="E400">
            <v>241038</v>
          </cell>
          <cell r="F400">
            <v>0</v>
          </cell>
        </row>
        <row r="401">
          <cell r="B401">
            <v>217303</v>
          </cell>
          <cell r="C401">
            <v>0</v>
          </cell>
          <cell r="E401">
            <v>241039</v>
          </cell>
          <cell r="F401">
            <v>0</v>
          </cell>
        </row>
        <row r="402">
          <cell r="B402">
            <v>217304</v>
          </cell>
          <cell r="C402">
            <v>0</v>
          </cell>
          <cell r="E402">
            <v>241041</v>
          </cell>
          <cell r="F402">
            <v>0</v>
          </cell>
        </row>
        <row r="403">
          <cell r="B403">
            <v>217305</v>
          </cell>
          <cell r="C403">
            <v>0</v>
          </cell>
          <cell r="E403">
            <v>241042</v>
          </cell>
          <cell r="F403">
            <v>0</v>
          </cell>
        </row>
        <row r="404">
          <cell r="B404">
            <v>217306</v>
          </cell>
          <cell r="C404">
            <v>0</v>
          </cell>
          <cell r="E404">
            <v>241043</v>
          </cell>
          <cell r="F404">
            <v>0</v>
          </cell>
        </row>
        <row r="405">
          <cell r="B405">
            <v>217307</v>
          </cell>
          <cell r="C405">
            <v>0</v>
          </cell>
          <cell r="E405">
            <v>241044</v>
          </cell>
          <cell r="F405">
            <v>0</v>
          </cell>
        </row>
        <row r="406">
          <cell r="B406">
            <v>217308</v>
          </cell>
          <cell r="C406">
            <v>0</v>
          </cell>
          <cell r="E406">
            <v>241046</v>
          </cell>
          <cell r="F406">
            <v>0</v>
          </cell>
        </row>
        <row r="407">
          <cell r="B407">
            <v>217309</v>
          </cell>
          <cell r="C407">
            <v>0</v>
          </cell>
          <cell r="E407">
            <v>241047</v>
          </cell>
          <cell r="F407">
            <v>0</v>
          </cell>
        </row>
        <row r="408">
          <cell r="B408">
            <v>217310</v>
          </cell>
          <cell r="C408">
            <v>0</v>
          </cell>
          <cell r="E408">
            <v>241048</v>
          </cell>
          <cell r="F408">
            <v>0</v>
          </cell>
        </row>
        <row r="409">
          <cell r="B409">
            <v>217311</v>
          </cell>
          <cell r="C409">
            <v>0</v>
          </cell>
          <cell r="E409">
            <v>241049</v>
          </cell>
          <cell r="F409">
            <v>0</v>
          </cell>
        </row>
        <row r="410">
          <cell r="B410">
            <v>217312</v>
          </cell>
          <cell r="C410">
            <v>0</v>
          </cell>
          <cell r="E410">
            <v>241050</v>
          </cell>
          <cell r="F410">
            <v>0</v>
          </cell>
        </row>
        <row r="411">
          <cell r="B411">
            <v>217313</v>
          </cell>
          <cell r="C411">
            <v>0</v>
          </cell>
          <cell r="E411">
            <v>241055</v>
          </cell>
          <cell r="F411">
            <v>0</v>
          </cell>
        </row>
        <row r="412">
          <cell r="B412">
            <v>217314</v>
          </cell>
          <cell r="C412">
            <v>0</v>
          </cell>
          <cell r="E412">
            <v>241056</v>
          </cell>
          <cell r="F412">
            <v>0</v>
          </cell>
        </row>
        <row r="413">
          <cell r="B413">
            <v>217315</v>
          </cell>
          <cell r="C413">
            <v>0</v>
          </cell>
          <cell r="E413">
            <v>241061</v>
          </cell>
          <cell r="F413">
            <v>0</v>
          </cell>
        </row>
        <row r="414">
          <cell r="B414">
            <v>217316</v>
          </cell>
          <cell r="C414">
            <v>0</v>
          </cell>
          <cell r="E414">
            <v>241067</v>
          </cell>
          <cell r="F414">
            <v>0</v>
          </cell>
        </row>
        <row r="415">
          <cell r="B415">
            <v>217317</v>
          </cell>
          <cell r="C415">
            <v>0</v>
          </cell>
          <cell r="E415">
            <v>241070</v>
          </cell>
          <cell r="F415">
            <v>7438100</v>
          </cell>
        </row>
        <row r="416">
          <cell r="B416">
            <v>217318</v>
          </cell>
          <cell r="C416">
            <v>0</v>
          </cell>
          <cell r="E416">
            <v>241071</v>
          </cell>
          <cell r="F416">
            <v>0</v>
          </cell>
        </row>
        <row r="417">
          <cell r="B417">
            <v>217319</v>
          </cell>
          <cell r="C417">
            <v>0</v>
          </cell>
          <cell r="E417">
            <v>241072</v>
          </cell>
          <cell r="F417">
            <v>0</v>
          </cell>
        </row>
        <row r="418">
          <cell r="B418">
            <v>217320</v>
          </cell>
          <cell r="C418">
            <v>0</v>
          </cell>
          <cell r="E418">
            <v>241073</v>
          </cell>
          <cell r="F418">
            <v>0</v>
          </cell>
        </row>
        <row r="419">
          <cell r="B419">
            <v>217321</v>
          </cell>
          <cell r="C419">
            <v>0</v>
          </cell>
          <cell r="E419">
            <v>241074</v>
          </cell>
          <cell r="F419">
            <v>0</v>
          </cell>
        </row>
        <row r="420">
          <cell r="B420">
            <v>217322</v>
          </cell>
          <cell r="C420">
            <v>0</v>
          </cell>
          <cell r="E420">
            <v>241075</v>
          </cell>
          <cell r="F420">
            <v>0</v>
          </cell>
        </row>
        <row r="421">
          <cell r="B421">
            <v>217323</v>
          </cell>
          <cell r="C421">
            <v>0</v>
          </cell>
          <cell r="E421">
            <v>241076</v>
          </cell>
          <cell r="F421">
            <v>7438100</v>
          </cell>
        </row>
        <row r="422">
          <cell r="B422">
            <v>217324</v>
          </cell>
          <cell r="C422">
            <v>0</v>
          </cell>
          <cell r="E422">
            <v>241077</v>
          </cell>
          <cell r="F422">
            <v>0</v>
          </cell>
        </row>
        <row r="423">
          <cell r="B423">
            <v>217325</v>
          </cell>
          <cell r="C423">
            <v>0</v>
          </cell>
          <cell r="E423">
            <v>241078</v>
          </cell>
          <cell r="F423">
            <v>0</v>
          </cell>
        </row>
        <row r="424">
          <cell r="B424">
            <v>217326</v>
          </cell>
          <cell r="C424">
            <v>0</v>
          </cell>
          <cell r="E424">
            <v>241080</v>
          </cell>
          <cell r="F424">
            <v>0</v>
          </cell>
        </row>
        <row r="425">
          <cell r="B425">
            <v>217327</v>
          </cell>
          <cell r="C425">
            <v>0</v>
          </cell>
          <cell r="E425">
            <v>241081</v>
          </cell>
          <cell r="F425">
            <v>0</v>
          </cell>
        </row>
        <row r="426">
          <cell r="B426">
            <v>217351</v>
          </cell>
          <cell r="C426">
            <v>0</v>
          </cell>
          <cell r="E426">
            <v>241082</v>
          </cell>
          <cell r="F426">
            <v>0</v>
          </cell>
        </row>
        <row r="427">
          <cell r="B427">
            <v>217700</v>
          </cell>
          <cell r="C427">
            <v>0</v>
          </cell>
          <cell r="E427">
            <v>241083</v>
          </cell>
          <cell r="F427">
            <v>0</v>
          </cell>
        </row>
        <row r="428">
          <cell r="B428">
            <v>217800</v>
          </cell>
          <cell r="C428">
            <v>0</v>
          </cell>
          <cell r="E428">
            <v>241084</v>
          </cell>
          <cell r="F428">
            <v>0</v>
          </cell>
        </row>
        <row r="429">
          <cell r="B429">
            <v>218000</v>
          </cell>
          <cell r="C429">
            <v>637658</v>
          </cell>
          <cell r="E429">
            <v>241085</v>
          </cell>
          <cell r="F429">
            <v>0</v>
          </cell>
        </row>
        <row r="430">
          <cell r="B430">
            <v>218100</v>
          </cell>
          <cell r="C430">
            <v>637658</v>
          </cell>
          <cell r="E430">
            <v>241086</v>
          </cell>
          <cell r="F430">
            <v>0</v>
          </cell>
        </row>
        <row r="431">
          <cell r="B431">
            <v>218101</v>
          </cell>
          <cell r="C431">
            <v>597580</v>
          </cell>
          <cell r="E431">
            <v>241087</v>
          </cell>
          <cell r="F431">
            <v>0</v>
          </cell>
        </row>
        <row r="432">
          <cell r="B432">
            <v>218112</v>
          </cell>
          <cell r="C432">
            <v>589124</v>
          </cell>
          <cell r="E432">
            <v>241100</v>
          </cell>
          <cell r="F432">
            <v>0</v>
          </cell>
        </row>
        <row r="433">
          <cell r="B433">
            <v>218113</v>
          </cell>
          <cell r="C433">
            <v>0</v>
          </cell>
          <cell r="E433">
            <v>241101</v>
          </cell>
          <cell r="F433">
            <v>0</v>
          </cell>
        </row>
        <row r="434">
          <cell r="B434">
            <v>218114</v>
          </cell>
          <cell r="C434">
            <v>8455</v>
          </cell>
          <cell r="E434">
            <v>241102</v>
          </cell>
          <cell r="F434">
            <v>0</v>
          </cell>
        </row>
        <row r="435">
          <cell r="B435">
            <v>218115</v>
          </cell>
          <cell r="C435">
            <v>0</v>
          </cell>
          <cell r="E435">
            <v>241110</v>
          </cell>
          <cell r="F435">
            <v>0</v>
          </cell>
        </row>
        <row r="436">
          <cell r="B436">
            <v>218116</v>
          </cell>
          <cell r="C436">
            <v>0</v>
          </cell>
          <cell r="E436">
            <v>241121</v>
          </cell>
          <cell r="F436">
            <v>0</v>
          </cell>
        </row>
        <row r="437">
          <cell r="B437">
            <v>218102</v>
          </cell>
          <cell r="C437">
            <v>40078</v>
          </cell>
          <cell r="E437">
            <v>241200</v>
          </cell>
          <cell r="F437">
            <v>171000</v>
          </cell>
        </row>
        <row r="438">
          <cell r="B438">
            <v>218103</v>
          </cell>
          <cell r="C438">
            <v>34970</v>
          </cell>
          <cell r="E438">
            <v>241300</v>
          </cell>
          <cell r="F438">
            <v>0</v>
          </cell>
        </row>
        <row r="439">
          <cell r="B439">
            <v>218104</v>
          </cell>
          <cell r="C439">
            <v>0</v>
          </cell>
          <cell r="E439">
            <v>241301</v>
          </cell>
          <cell r="F439">
            <v>0</v>
          </cell>
        </row>
        <row r="440">
          <cell r="B440">
            <v>218105</v>
          </cell>
          <cell r="C440">
            <v>0</v>
          </cell>
          <cell r="E440">
            <v>241302</v>
          </cell>
          <cell r="F440">
            <v>0</v>
          </cell>
        </row>
        <row r="441">
          <cell r="B441">
            <v>218106</v>
          </cell>
          <cell r="C441">
            <v>5108</v>
          </cell>
          <cell r="E441">
            <v>241303</v>
          </cell>
          <cell r="F441">
            <v>0</v>
          </cell>
        </row>
        <row r="442">
          <cell r="B442">
            <v>218107</v>
          </cell>
          <cell r="C442">
            <v>0</v>
          </cell>
          <cell r="E442">
            <v>241310</v>
          </cell>
          <cell r="F442">
            <v>0</v>
          </cell>
        </row>
        <row r="443">
          <cell r="B443">
            <v>218108</v>
          </cell>
          <cell r="C443">
            <v>0</v>
          </cell>
          <cell r="E443">
            <v>241311</v>
          </cell>
          <cell r="F443">
            <v>0</v>
          </cell>
        </row>
        <row r="444">
          <cell r="B444">
            <v>218111</v>
          </cell>
          <cell r="C444">
            <v>0</v>
          </cell>
          <cell r="E444">
            <v>241400</v>
          </cell>
          <cell r="F444">
            <v>0</v>
          </cell>
        </row>
        <row r="445">
          <cell r="B445">
            <v>218200</v>
          </cell>
          <cell r="C445">
            <v>0</v>
          </cell>
          <cell r="E445">
            <v>241500</v>
          </cell>
          <cell r="F445">
            <v>0</v>
          </cell>
        </row>
        <row r="446">
          <cell r="B446">
            <v>219000</v>
          </cell>
          <cell r="C446">
            <v>0</v>
          </cell>
          <cell r="E446">
            <v>241501</v>
          </cell>
          <cell r="F446">
            <v>0</v>
          </cell>
        </row>
        <row r="447">
          <cell r="B447">
            <v>219100</v>
          </cell>
          <cell r="C447">
            <v>0</v>
          </cell>
          <cell r="E447">
            <v>241502</v>
          </cell>
          <cell r="F447">
            <v>0</v>
          </cell>
        </row>
        <row r="448">
          <cell r="B448">
            <v>219101</v>
          </cell>
          <cell r="C448">
            <v>0</v>
          </cell>
          <cell r="E448">
            <v>241503</v>
          </cell>
          <cell r="F448">
            <v>0</v>
          </cell>
        </row>
        <row r="449">
          <cell r="B449">
            <v>219102</v>
          </cell>
          <cell r="C449">
            <v>0</v>
          </cell>
          <cell r="E449">
            <v>241521</v>
          </cell>
          <cell r="F449">
            <v>0</v>
          </cell>
        </row>
        <row r="450">
          <cell r="B450">
            <v>220000</v>
          </cell>
          <cell r="C450">
            <v>13830860</v>
          </cell>
          <cell r="E450">
            <v>241600</v>
          </cell>
          <cell r="F450">
            <v>0</v>
          </cell>
        </row>
        <row r="451">
          <cell r="B451">
            <v>220100</v>
          </cell>
          <cell r="C451">
            <v>4846482</v>
          </cell>
          <cell r="E451">
            <v>241700</v>
          </cell>
          <cell r="F451">
            <v>0</v>
          </cell>
        </row>
        <row r="452">
          <cell r="B452">
            <v>220200</v>
          </cell>
          <cell r="C452">
            <v>0</v>
          </cell>
          <cell r="E452">
            <v>241701</v>
          </cell>
          <cell r="F452">
            <v>0</v>
          </cell>
        </row>
        <row r="453">
          <cell r="B453">
            <v>220300</v>
          </cell>
          <cell r="C453">
            <v>0</v>
          </cell>
          <cell r="E453">
            <v>241702</v>
          </cell>
          <cell r="F453">
            <v>0</v>
          </cell>
        </row>
        <row r="454">
          <cell r="B454">
            <v>220301</v>
          </cell>
          <cell r="C454">
            <v>0</v>
          </cell>
          <cell r="E454">
            <v>241703</v>
          </cell>
          <cell r="F454">
            <v>0</v>
          </cell>
        </row>
        <row r="455">
          <cell r="B455">
            <v>220302</v>
          </cell>
          <cell r="C455">
            <v>0</v>
          </cell>
          <cell r="E455">
            <v>241704</v>
          </cell>
          <cell r="F455">
            <v>0</v>
          </cell>
        </row>
        <row r="456">
          <cell r="B456">
            <v>220320</v>
          </cell>
          <cell r="C456">
            <v>0</v>
          </cell>
          <cell r="E456">
            <v>241705</v>
          </cell>
          <cell r="F456">
            <v>0</v>
          </cell>
        </row>
        <row r="457">
          <cell r="B457">
            <v>220400</v>
          </cell>
          <cell r="C457">
            <v>4682482</v>
          </cell>
          <cell r="E457">
            <v>241706</v>
          </cell>
          <cell r="F457">
            <v>0</v>
          </cell>
        </row>
        <row r="458">
          <cell r="B458">
            <v>220401</v>
          </cell>
          <cell r="C458">
            <v>4096610</v>
          </cell>
          <cell r="E458">
            <v>241800</v>
          </cell>
          <cell r="F458">
            <v>327508</v>
          </cell>
        </row>
        <row r="459">
          <cell r="B459">
            <v>220405</v>
          </cell>
          <cell r="C459">
            <v>4075750</v>
          </cell>
          <cell r="E459">
            <v>241801</v>
          </cell>
          <cell r="F459">
            <v>0</v>
          </cell>
        </row>
        <row r="460">
          <cell r="B460">
            <v>220406</v>
          </cell>
          <cell r="C460">
            <v>20860</v>
          </cell>
          <cell r="E460">
            <v>241802</v>
          </cell>
          <cell r="F460">
            <v>327508</v>
          </cell>
        </row>
        <row r="461">
          <cell r="B461">
            <v>220402</v>
          </cell>
          <cell r="C461">
            <v>0</v>
          </cell>
          <cell r="E461">
            <v>241900</v>
          </cell>
          <cell r="F461">
            <v>0</v>
          </cell>
        </row>
        <row r="462">
          <cell r="B462">
            <v>220403</v>
          </cell>
          <cell r="C462">
            <v>585872</v>
          </cell>
          <cell r="E462">
            <v>242100</v>
          </cell>
          <cell r="F462">
            <v>12977</v>
          </cell>
        </row>
        <row r="463">
          <cell r="B463">
            <v>220404</v>
          </cell>
          <cell r="C463">
            <v>0</v>
          </cell>
          <cell r="E463">
            <v>242101</v>
          </cell>
          <cell r="F463">
            <v>0</v>
          </cell>
        </row>
        <row r="464">
          <cell r="B464">
            <v>220500</v>
          </cell>
          <cell r="C464">
            <v>0</v>
          </cell>
          <cell r="E464">
            <v>242102</v>
          </cell>
          <cell r="F464">
            <v>12977</v>
          </cell>
        </row>
        <row r="465">
          <cell r="B465">
            <v>220600</v>
          </cell>
          <cell r="C465">
            <v>0</v>
          </cell>
          <cell r="E465">
            <v>242103</v>
          </cell>
          <cell r="F465">
            <v>0</v>
          </cell>
        </row>
        <row r="466">
          <cell r="B466">
            <v>220601</v>
          </cell>
          <cell r="C466">
            <v>0</v>
          </cell>
          <cell r="E466">
            <v>242104</v>
          </cell>
          <cell r="F466">
            <v>0</v>
          </cell>
        </row>
        <row r="467">
          <cell r="B467">
            <v>220602</v>
          </cell>
          <cell r="C467">
            <v>0</v>
          </cell>
          <cell r="E467">
            <v>242121</v>
          </cell>
          <cell r="F467">
            <v>0</v>
          </cell>
        </row>
        <row r="468">
          <cell r="B468">
            <v>220611</v>
          </cell>
          <cell r="C468">
            <v>0</v>
          </cell>
          <cell r="E468">
            <v>242200</v>
          </cell>
          <cell r="F468">
            <v>0</v>
          </cell>
        </row>
        <row r="469">
          <cell r="B469">
            <v>220700</v>
          </cell>
          <cell r="C469">
            <v>0</v>
          </cell>
          <cell r="E469">
            <v>244000</v>
          </cell>
          <cell r="F469">
            <v>2593277</v>
          </cell>
        </row>
        <row r="470">
          <cell r="B470">
            <v>220701</v>
          </cell>
          <cell r="C470">
            <v>0</v>
          </cell>
          <cell r="E470">
            <v>244100</v>
          </cell>
          <cell r="F470">
            <v>328108</v>
          </cell>
        </row>
        <row r="471">
          <cell r="B471">
            <v>220702</v>
          </cell>
          <cell r="C471">
            <v>0</v>
          </cell>
          <cell r="E471">
            <v>244101</v>
          </cell>
          <cell r="F471">
            <v>192196</v>
          </cell>
        </row>
        <row r="472">
          <cell r="B472">
            <v>220800</v>
          </cell>
          <cell r="C472">
            <v>0</v>
          </cell>
          <cell r="E472">
            <v>244102</v>
          </cell>
          <cell r="F472">
            <v>5000</v>
          </cell>
        </row>
        <row r="473">
          <cell r="B473">
            <v>220801</v>
          </cell>
          <cell r="C473">
            <v>0</v>
          </cell>
          <cell r="E473">
            <v>244121</v>
          </cell>
          <cell r="F473">
            <v>130912</v>
          </cell>
        </row>
        <row r="474">
          <cell r="B474">
            <v>220802</v>
          </cell>
          <cell r="C474">
            <v>0</v>
          </cell>
          <cell r="E474">
            <v>244200</v>
          </cell>
          <cell r="F474">
            <v>1651463</v>
          </cell>
        </row>
        <row r="475">
          <cell r="B475">
            <v>220803</v>
          </cell>
          <cell r="C475">
            <v>0</v>
          </cell>
          <cell r="E475">
            <v>244201</v>
          </cell>
          <cell r="F475">
            <v>667112</v>
          </cell>
        </row>
        <row r="476">
          <cell r="B476">
            <v>220811</v>
          </cell>
          <cell r="C476">
            <v>0</v>
          </cell>
          <cell r="E476">
            <v>244202</v>
          </cell>
          <cell r="F476">
            <v>0</v>
          </cell>
        </row>
        <row r="477">
          <cell r="B477">
            <v>220900</v>
          </cell>
          <cell r="C477">
            <v>0</v>
          </cell>
          <cell r="E477">
            <v>244203</v>
          </cell>
          <cell r="F477">
            <v>984351</v>
          </cell>
        </row>
        <row r="478">
          <cell r="B478">
            <v>221000</v>
          </cell>
          <cell r="C478">
            <v>0</v>
          </cell>
          <cell r="E478">
            <v>244204</v>
          </cell>
          <cell r="F478">
            <v>312738</v>
          </cell>
        </row>
        <row r="479">
          <cell r="B479">
            <v>221100</v>
          </cell>
          <cell r="C479">
            <v>0</v>
          </cell>
          <cell r="E479">
            <v>244205</v>
          </cell>
          <cell r="F479">
            <v>0</v>
          </cell>
        </row>
        <row r="480">
          <cell r="B480">
            <v>221200</v>
          </cell>
          <cell r="C480">
            <v>164000</v>
          </cell>
          <cell r="E480">
            <v>244206</v>
          </cell>
          <cell r="F480">
            <v>330053</v>
          </cell>
        </row>
        <row r="481">
          <cell r="B481">
            <v>221201</v>
          </cell>
          <cell r="C481">
            <v>0</v>
          </cell>
          <cell r="E481">
            <v>244207</v>
          </cell>
          <cell r="F481">
            <v>341560</v>
          </cell>
        </row>
        <row r="482">
          <cell r="B482">
            <v>221202</v>
          </cell>
          <cell r="C482">
            <v>0</v>
          </cell>
          <cell r="E482">
            <v>244208</v>
          </cell>
          <cell r="F482">
            <v>0</v>
          </cell>
        </row>
        <row r="483">
          <cell r="B483">
            <v>221203</v>
          </cell>
          <cell r="C483">
            <v>164000</v>
          </cell>
          <cell r="E483">
            <v>244221</v>
          </cell>
          <cell r="F483">
            <v>0</v>
          </cell>
        </row>
        <row r="484">
          <cell r="B484">
            <v>221211</v>
          </cell>
          <cell r="C484">
            <v>0</v>
          </cell>
          <cell r="E484">
            <v>244400</v>
          </cell>
          <cell r="F484">
            <v>0</v>
          </cell>
        </row>
        <row r="485">
          <cell r="B485">
            <v>222000</v>
          </cell>
          <cell r="C485">
            <v>8939079</v>
          </cell>
          <cell r="E485">
            <v>244401</v>
          </cell>
          <cell r="F485">
            <v>0</v>
          </cell>
        </row>
        <row r="486">
          <cell r="B486">
            <v>222100</v>
          </cell>
          <cell r="C486">
            <v>2851916</v>
          </cell>
          <cell r="E486">
            <v>244402</v>
          </cell>
          <cell r="F486">
            <v>0</v>
          </cell>
        </row>
        <row r="487">
          <cell r="B487">
            <v>222200</v>
          </cell>
          <cell r="C487">
            <v>3870968</v>
          </cell>
          <cell r="E487">
            <v>244411</v>
          </cell>
          <cell r="F487">
            <v>0</v>
          </cell>
        </row>
        <row r="488">
          <cell r="B488">
            <v>222201</v>
          </cell>
          <cell r="C488">
            <v>3463214</v>
          </cell>
          <cell r="E488">
            <v>244500</v>
          </cell>
          <cell r="F488">
            <v>613705</v>
          </cell>
        </row>
        <row r="489">
          <cell r="B489">
            <v>222202</v>
          </cell>
          <cell r="C489">
            <v>407754</v>
          </cell>
          <cell r="E489">
            <v>244501</v>
          </cell>
          <cell r="F489">
            <v>234240</v>
          </cell>
        </row>
        <row r="490">
          <cell r="B490">
            <v>222300</v>
          </cell>
          <cell r="C490">
            <v>0</v>
          </cell>
          <cell r="E490">
            <v>244502</v>
          </cell>
          <cell r="F490">
            <v>0</v>
          </cell>
        </row>
        <row r="491">
          <cell r="B491">
            <v>222400</v>
          </cell>
          <cell r="C491">
            <v>2216195</v>
          </cell>
          <cell r="E491">
            <v>244503</v>
          </cell>
          <cell r="F491">
            <v>197756</v>
          </cell>
        </row>
        <row r="492">
          <cell r="B492">
            <v>222401</v>
          </cell>
          <cell r="C492">
            <v>1109658</v>
          </cell>
          <cell r="E492">
            <v>244504</v>
          </cell>
          <cell r="F492">
            <v>36484</v>
          </cell>
        </row>
        <row r="493">
          <cell r="B493">
            <v>222402</v>
          </cell>
          <cell r="C493">
            <v>0</v>
          </cell>
          <cell r="E493">
            <v>244507</v>
          </cell>
          <cell r="F493">
            <v>0</v>
          </cell>
        </row>
        <row r="494">
          <cell r="B494">
            <v>222403</v>
          </cell>
          <cell r="C494">
            <v>597631</v>
          </cell>
          <cell r="E494">
            <v>244508</v>
          </cell>
          <cell r="F494">
            <v>9034</v>
          </cell>
        </row>
        <row r="495">
          <cell r="B495">
            <v>222404</v>
          </cell>
          <cell r="C495">
            <v>508907</v>
          </cell>
          <cell r="E495">
            <v>244509</v>
          </cell>
          <cell r="F495">
            <v>0</v>
          </cell>
        </row>
        <row r="496">
          <cell r="B496">
            <v>222405</v>
          </cell>
          <cell r="C496">
            <v>0</v>
          </cell>
          <cell r="E496">
            <v>244510</v>
          </cell>
          <cell r="F496">
            <v>0</v>
          </cell>
        </row>
        <row r="497">
          <cell r="B497">
            <v>222411</v>
          </cell>
          <cell r="C497">
            <v>0</v>
          </cell>
          <cell r="E497">
            <v>244511</v>
          </cell>
          <cell r="F497">
            <v>9034</v>
          </cell>
        </row>
        <row r="498">
          <cell r="B498">
            <v>222500</v>
          </cell>
          <cell r="C498">
            <v>0</v>
          </cell>
          <cell r="E498">
            <v>244514</v>
          </cell>
          <cell r="F498">
            <v>0</v>
          </cell>
        </row>
        <row r="499">
          <cell r="B499">
            <v>222501</v>
          </cell>
          <cell r="C499">
            <v>0</v>
          </cell>
          <cell r="E499">
            <v>244515</v>
          </cell>
          <cell r="F499">
            <v>82201</v>
          </cell>
        </row>
        <row r="500">
          <cell r="B500">
            <v>222502</v>
          </cell>
          <cell r="C500">
            <v>0</v>
          </cell>
          <cell r="E500">
            <v>244516</v>
          </cell>
          <cell r="F500">
            <v>0</v>
          </cell>
        </row>
        <row r="501">
          <cell r="B501">
            <v>222900</v>
          </cell>
          <cell r="C501">
            <v>0</v>
          </cell>
          <cell r="E501">
            <v>244517</v>
          </cell>
          <cell r="F501">
            <v>57876</v>
          </cell>
        </row>
        <row r="502">
          <cell r="B502">
            <v>223000</v>
          </cell>
          <cell r="C502">
            <v>12902</v>
          </cell>
          <cell r="E502">
            <v>244518</v>
          </cell>
          <cell r="F502">
            <v>24325</v>
          </cell>
        </row>
        <row r="503">
          <cell r="B503">
            <v>223100</v>
          </cell>
          <cell r="C503">
            <v>0</v>
          </cell>
          <cell r="E503">
            <v>244521</v>
          </cell>
          <cell r="F503">
            <v>0</v>
          </cell>
        </row>
        <row r="504">
          <cell r="B504">
            <v>223200</v>
          </cell>
          <cell r="C504">
            <v>0</v>
          </cell>
          <cell r="E504">
            <v>244531</v>
          </cell>
          <cell r="F504">
            <v>288231</v>
          </cell>
        </row>
        <row r="505">
          <cell r="B505">
            <v>223201</v>
          </cell>
          <cell r="C505">
            <v>0</v>
          </cell>
          <cell r="E505">
            <v>244532</v>
          </cell>
          <cell r="F505">
            <v>0</v>
          </cell>
        </row>
        <row r="506">
          <cell r="B506">
            <v>223211</v>
          </cell>
          <cell r="C506">
            <v>0</v>
          </cell>
          <cell r="E506">
            <v>244533</v>
          </cell>
          <cell r="F506">
            <v>0</v>
          </cell>
        </row>
        <row r="507">
          <cell r="B507">
            <v>223300</v>
          </cell>
          <cell r="C507">
            <v>0</v>
          </cell>
          <cell r="E507">
            <v>244534</v>
          </cell>
          <cell r="F507">
            <v>288231</v>
          </cell>
        </row>
        <row r="508">
          <cell r="B508">
            <v>223301</v>
          </cell>
          <cell r="C508">
            <v>0</v>
          </cell>
          <cell r="E508">
            <v>244537</v>
          </cell>
          <cell r="F508">
            <v>0</v>
          </cell>
        </row>
        <row r="509">
          <cell r="B509">
            <v>223302</v>
          </cell>
          <cell r="C509">
            <v>0</v>
          </cell>
          <cell r="E509">
            <v>244540</v>
          </cell>
          <cell r="F509">
            <v>0</v>
          </cell>
        </row>
        <row r="510">
          <cell r="B510">
            <v>223400</v>
          </cell>
          <cell r="C510">
            <v>0</v>
          </cell>
          <cell r="E510">
            <v>244541</v>
          </cell>
          <cell r="F510">
            <v>0</v>
          </cell>
        </row>
        <row r="511">
          <cell r="B511">
            <v>223401</v>
          </cell>
          <cell r="C511">
            <v>0</v>
          </cell>
          <cell r="E511">
            <v>244542</v>
          </cell>
          <cell r="F511">
            <v>0</v>
          </cell>
        </row>
        <row r="512">
          <cell r="B512">
            <v>223402</v>
          </cell>
          <cell r="C512">
            <v>0</v>
          </cell>
          <cell r="E512">
            <v>244560</v>
          </cell>
          <cell r="F512">
            <v>0</v>
          </cell>
        </row>
        <row r="513">
          <cell r="B513">
            <v>223500</v>
          </cell>
          <cell r="C513">
            <v>0</v>
          </cell>
          <cell r="E513">
            <v>244561</v>
          </cell>
          <cell r="F513">
            <v>0</v>
          </cell>
        </row>
        <row r="514">
          <cell r="B514">
            <v>223800</v>
          </cell>
          <cell r="C514">
            <v>12902</v>
          </cell>
          <cell r="E514">
            <v>244562</v>
          </cell>
          <cell r="F514">
            <v>0</v>
          </cell>
        </row>
        <row r="515">
          <cell r="B515">
            <v>223801</v>
          </cell>
          <cell r="C515">
            <v>12655</v>
          </cell>
          <cell r="E515">
            <v>244563</v>
          </cell>
          <cell r="F515">
            <v>0</v>
          </cell>
        </row>
        <row r="516">
          <cell r="B516">
            <v>223802</v>
          </cell>
          <cell r="C516">
            <v>247</v>
          </cell>
          <cell r="E516">
            <v>244569</v>
          </cell>
          <cell r="F516">
            <v>0</v>
          </cell>
        </row>
        <row r="517">
          <cell r="B517">
            <v>223820</v>
          </cell>
          <cell r="C517">
            <v>0</v>
          </cell>
          <cell r="E517">
            <v>244600</v>
          </cell>
          <cell r="F517">
            <v>0</v>
          </cell>
        </row>
        <row r="518">
          <cell r="B518">
            <v>223861</v>
          </cell>
          <cell r="C518">
            <v>0</v>
          </cell>
          <cell r="E518">
            <v>244601</v>
          </cell>
          <cell r="F518">
            <v>0</v>
          </cell>
        </row>
        <row r="519">
          <cell r="B519">
            <v>223862</v>
          </cell>
          <cell r="C519">
            <v>0</v>
          </cell>
          <cell r="E519">
            <v>244602</v>
          </cell>
          <cell r="F519">
            <v>0</v>
          </cell>
        </row>
        <row r="520">
          <cell r="B520">
            <v>223863</v>
          </cell>
          <cell r="C520">
            <v>0</v>
          </cell>
          <cell r="E520">
            <v>244603</v>
          </cell>
          <cell r="F520">
            <v>0</v>
          </cell>
        </row>
        <row r="521">
          <cell r="B521">
            <v>223864</v>
          </cell>
          <cell r="C521">
            <v>0</v>
          </cell>
          <cell r="E521">
            <v>244604</v>
          </cell>
          <cell r="F521">
            <v>0</v>
          </cell>
        </row>
        <row r="522">
          <cell r="B522">
            <v>223865</v>
          </cell>
          <cell r="C522">
            <v>0</v>
          </cell>
          <cell r="E522">
            <v>244605</v>
          </cell>
          <cell r="F522">
            <v>0</v>
          </cell>
        </row>
        <row r="523">
          <cell r="B523">
            <v>223866</v>
          </cell>
          <cell r="C523">
            <v>0</v>
          </cell>
          <cell r="E523">
            <v>244611</v>
          </cell>
          <cell r="F523">
            <v>0</v>
          </cell>
        </row>
        <row r="524">
          <cell r="B524">
            <v>223900</v>
          </cell>
          <cell r="C524">
            <v>0</v>
          </cell>
          <cell r="E524">
            <v>244612</v>
          </cell>
          <cell r="F524">
            <v>0</v>
          </cell>
        </row>
        <row r="525">
          <cell r="B525">
            <v>223901</v>
          </cell>
          <cell r="C525">
            <v>0</v>
          </cell>
          <cell r="E525">
            <v>244613</v>
          </cell>
          <cell r="F525">
            <v>0</v>
          </cell>
        </row>
        <row r="526">
          <cell r="B526">
            <v>223902</v>
          </cell>
          <cell r="C526">
            <v>0</v>
          </cell>
          <cell r="E526">
            <v>244615</v>
          </cell>
          <cell r="F526">
            <v>0</v>
          </cell>
        </row>
        <row r="527">
          <cell r="B527">
            <v>223903</v>
          </cell>
          <cell r="C527">
            <v>0</v>
          </cell>
          <cell r="E527">
            <v>244700</v>
          </cell>
          <cell r="F527">
            <v>0</v>
          </cell>
        </row>
        <row r="528">
          <cell r="B528">
            <v>223904</v>
          </cell>
          <cell r="C528">
            <v>0</v>
          </cell>
          <cell r="E528">
            <v>244701</v>
          </cell>
          <cell r="F528">
            <v>0</v>
          </cell>
        </row>
        <row r="529">
          <cell r="B529">
            <v>223905</v>
          </cell>
          <cell r="C529">
            <v>0</v>
          </cell>
          <cell r="E529">
            <v>244702</v>
          </cell>
          <cell r="F529">
            <v>0</v>
          </cell>
        </row>
        <row r="530">
          <cell r="B530">
            <v>223906</v>
          </cell>
          <cell r="C530">
            <v>0</v>
          </cell>
          <cell r="E530">
            <v>244703</v>
          </cell>
          <cell r="F530">
            <v>0</v>
          </cell>
        </row>
        <row r="531">
          <cell r="B531">
            <v>223907</v>
          </cell>
          <cell r="C531">
            <v>0</v>
          </cell>
          <cell r="E531">
            <v>244704</v>
          </cell>
          <cell r="F531">
            <v>0</v>
          </cell>
        </row>
        <row r="532">
          <cell r="B532">
            <v>226000</v>
          </cell>
          <cell r="C532">
            <v>32397</v>
          </cell>
          <cell r="E532">
            <v>244705</v>
          </cell>
          <cell r="F532">
            <v>0</v>
          </cell>
        </row>
        <row r="533">
          <cell r="B533">
            <v>226100</v>
          </cell>
          <cell r="C533">
            <v>0</v>
          </cell>
          <cell r="E533">
            <v>244706</v>
          </cell>
          <cell r="F533">
            <v>0</v>
          </cell>
        </row>
        <row r="534">
          <cell r="B534">
            <v>226200</v>
          </cell>
          <cell r="C534">
            <v>0</v>
          </cell>
          <cell r="E534">
            <v>244707</v>
          </cell>
          <cell r="F534">
            <v>0</v>
          </cell>
        </row>
        <row r="535">
          <cell r="B535">
            <v>226201</v>
          </cell>
          <cell r="C535">
            <v>0</v>
          </cell>
          <cell r="E535">
            <v>244708</v>
          </cell>
          <cell r="F535">
            <v>0</v>
          </cell>
        </row>
        <row r="536">
          <cell r="B536">
            <v>226202</v>
          </cell>
          <cell r="C536">
            <v>0</v>
          </cell>
          <cell r="E536">
            <v>244709</v>
          </cell>
          <cell r="F536">
            <v>0</v>
          </cell>
        </row>
        <row r="537">
          <cell r="B537">
            <v>226300</v>
          </cell>
          <cell r="C537">
            <v>0</v>
          </cell>
          <cell r="E537">
            <v>244710</v>
          </cell>
          <cell r="F537">
            <v>0</v>
          </cell>
        </row>
        <row r="538">
          <cell r="B538">
            <v>226301</v>
          </cell>
          <cell r="C538">
            <v>0</v>
          </cell>
          <cell r="E538">
            <v>244720</v>
          </cell>
          <cell r="F538">
            <v>0</v>
          </cell>
        </row>
        <row r="539">
          <cell r="B539">
            <v>226302</v>
          </cell>
          <cell r="C539">
            <v>0</v>
          </cell>
          <cell r="E539">
            <v>244730</v>
          </cell>
          <cell r="F539">
            <v>0</v>
          </cell>
        </row>
        <row r="540">
          <cell r="B540">
            <v>226303</v>
          </cell>
          <cell r="C540">
            <v>0</v>
          </cell>
          <cell r="E540">
            <v>244740</v>
          </cell>
          <cell r="F540">
            <v>0</v>
          </cell>
        </row>
        <row r="541">
          <cell r="B541">
            <v>226311</v>
          </cell>
          <cell r="C541">
            <v>0</v>
          </cell>
          <cell r="E541">
            <v>244750</v>
          </cell>
          <cell r="F541">
            <v>0</v>
          </cell>
        </row>
        <row r="542">
          <cell r="B542">
            <v>226400</v>
          </cell>
          <cell r="C542">
            <v>0</v>
          </cell>
          <cell r="E542">
            <v>244760</v>
          </cell>
          <cell r="F542">
            <v>0</v>
          </cell>
        </row>
        <row r="543">
          <cell r="B543">
            <v>226900</v>
          </cell>
          <cell r="C543">
            <v>32397</v>
          </cell>
          <cell r="E543">
            <v>244780</v>
          </cell>
          <cell r="F543">
            <v>0</v>
          </cell>
        </row>
        <row r="544">
          <cell r="B544">
            <v>224000</v>
          </cell>
          <cell r="C544">
            <v>257651</v>
          </cell>
          <cell r="E544">
            <v>244800</v>
          </cell>
          <cell r="F544">
            <v>0</v>
          </cell>
        </row>
        <row r="545">
          <cell r="B545">
            <v>224100</v>
          </cell>
          <cell r="C545">
            <v>0</v>
          </cell>
          <cell r="E545">
            <v>244811</v>
          </cell>
          <cell r="F545">
            <v>0</v>
          </cell>
        </row>
        <row r="546">
          <cell r="B546">
            <v>224200</v>
          </cell>
          <cell r="C546">
            <v>247508</v>
          </cell>
          <cell r="E546">
            <v>244821</v>
          </cell>
          <cell r="F546">
            <v>0</v>
          </cell>
        </row>
        <row r="547">
          <cell r="B547">
            <v>224201</v>
          </cell>
          <cell r="C547">
            <v>0</v>
          </cell>
          <cell r="E547">
            <v>244831</v>
          </cell>
          <cell r="F547">
            <v>0</v>
          </cell>
        </row>
        <row r="548">
          <cell r="B548">
            <v>224202</v>
          </cell>
          <cell r="C548">
            <v>0</v>
          </cell>
          <cell r="E548">
            <v>244900</v>
          </cell>
          <cell r="F548">
            <v>0</v>
          </cell>
        </row>
        <row r="549">
          <cell r="B549">
            <v>224203</v>
          </cell>
          <cell r="C549">
            <v>247508</v>
          </cell>
          <cell r="E549">
            <v>245000</v>
          </cell>
          <cell r="F549">
            <v>0</v>
          </cell>
        </row>
        <row r="550">
          <cell r="B550">
            <v>224300</v>
          </cell>
          <cell r="C550">
            <v>0</v>
          </cell>
          <cell r="E550">
            <v>245100</v>
          </cell>
          <cell r="F550">
            <v>0</v>
          </cell>
        </row>
        <row r="551">
          <cell r="B551">
            <v>224301</v>
          </cell>
          <cell r="C551">
            <v>0</v>
          </cell>
          <cell r="E551">
            <v>245200</v>
          </cell>
          <cell r="F551">
            <v>0</v>
          </cell>
        </row>
        <row r="552">
          <cell r="B552">
            <v>224302</v>
          </cell>
          <cell r="C552">
            <v>0</v>
          </cell>
          <cell r="E552">
            <v>245201</v>
          </cell>
          <cell r="F552">
            <v>0</v>
          </cell>
        </row>
        <row r="553">
          <cell r="B553">
            <v>224303</v>
          </cell>
          <cell r="C553">
            <v>0</v>
          </cell>
          <cell r="E553">
            <v>245202</v>
          </cell>
          <cell r="F553">
            <v>0</v>
          </cell>
        </row>
        <row r="554">
          <cell r="B554">
            <v>224304</v>
          </cell>
          <cell r="C554">
            <v>0</v>
          </cell>
          <cell r="E554">
            <v>245203</v>
          </cell>
          <cell r="F554">
            <v>0</v>
          </cell>
        </row>
        <row r="555">
          <cell r="B555">
            <v>224305</v>
          </cell>
          <cell r="C555">
            <v>0</v>
          </cell>
          <cell r="E555">
            <v>245231</v>
          </cell>
          <cell r="F555">
            <v>0</v>
          </cell>
        </row>
        <row r="556">
          <cell r="B556">
            <v>224306</v>
          </cell>
          <cell r="C556">
            <v>0</v>
          </cell>
          <cell r="E556">
            <v>245300</v>
          </cell>
          <cell r="F556">
            <v>0</v>
          </cell>
        </row>
        <row r="557">
          <cell r="B557">
            <v>224307</v>
          </cell>
          <cell r="C557">
            <v>0</v>
          </cell>
          <cell r="E557">
            <v>245400</v>
          </cell>
          <cell r="F557">
            <v>0</v>
          </cell>
        </row>
        <row r="558">
          <cell r="B558">
            <v>224308</v>
          </cell>
          <cell r="C558">
            <v>0</v>
          </cell>
          <cell r="E558">
            <v>245700</v>
          </cell>
          <cell r="F558">
            <v>0</v>
          </cell>
        </row>
        <row r="559">
          <cell r="B559">
            <v>224309</v>
          </cell>
          <cell r="C559">
            <v>0</v>
          </cell>
          <cell r="E559">
            <v>245500</v>
          </cell>
          <cell r="F559">
            <v>1017536</v>
          </cell>
        </row>
        <row r="560">
          <cell r="B560">
            <v>224310</v>
          </cell>
          <cell r="C560">
            <v>0</v>
          </cell>
          <cell r="E560">
            <v>245600</v>
          </cell>
          <cell r="F560">
            <v>1017536</v>
          </cell>
        </row>
        <row r="561">
          <cell r="B561">
            <v>224311</v>
          </cell>
          <cell r="C561">
            <v>0</v>
          </cell>
          <cell r="E561">
            <v>245601</v>
          </cell>
          <cell r="F561">
            <v>5090491</v>
          </cell>
        </row>
        <row r="562">
          <cell r="B562">
            <v>224400</v>
          </cell>
          <cell r="C562">
            <v>3406</v>
          </cell>
          <cell r="E562">
            <v>245631</v>
          </cell>
          <cell r="F562">
            <v>0</v>
          </cell>
        </row>
        <row r="563">
          <cell r="B563">
            <v>224401</v>
          </cell>
          <cell r="C563">
            <v>3406</v>
          </cell>
          <cell r="E563">
            <v>246000</v>
          </cell>
          <cell r="F563">
            <v>4814273</v>
          </cell>
        </row>
        <row r="564">
          <cell r="B564">
            <v>224411</v>
          </cell>
          <cell r="C564">
            <v>0</v>
          </cell>
          <cell r="E564">
            <v>246100</v>
          </cell>
          <cell r="F564">
            <v>4332990</v>
          </cell>
        </row>
        <row r="565">
          <cell r="B565">
            <v>224500</v>
          </cell>
          <cell r="C565">
            <v>6737</v>
          </cell>
          <cell r="E565">
            <v>246200</v>
          </cell>
          <cell r="F565">
            <v>451153</v>
          </cell>
        </row>
        <row r="566">
          <cell r="B566">
            <v>224700</v>
          </cell>
          <cell r="C566">
            <v>0</v>
          </cell>
          <cell r="E566">
            <v>246300</v>
          </cell>
          <cell r="F566">
            <v>30130</v>
          </cell>
        </row>
        <row r="567">
          <cell r="B567">
            <v>224800</v>
          </cell>
          <cell r="C567">
            <v>3331346</v>
          </cell>
          <cell r="E567">
            <v>246400</v>
          </cell>
          <cell r="F567">
            <v>0</v>
          </cell>
        </row>
        <row r="568">
          <cell r="B568">
            <v>224801</v>
          </cell>
          <cell r="C568">
            <v>549451</v>
          </cell>
          <cell r="E568">
            <v>246500</v>
          </cell>
          <cell r="F568">
            <v>369762</v>
          </cell>
        </row>
        <row r="569">
          <cell r="B569">
            <v>224802</v>
          </cell>
          <cell r="C569">
            <v>2781896</v>
          </cell>
          <cell r="E569">
            <v>246600</v>
          </cell>
          <cell r="F569">
            <v>369762</v>
          </cell>
        </row>
        <row r="570">
          <cell r="B570">
            <v>225000</v>
          </cell>
          <cell r="C570">
            <v>0</v>
          </cell>
          <cell r="E570">
            <v>246601</v>
          </cell>
          <cell r="F570">
            <v>0</v>
          </cell>
        </row>
        <row r="571">
          <cell r="B571">
            <v>225100</v>
          </cell>
          <cell r="C571">
            <v>0</v>
          </cell>
          <cell r="E571">
            <v>246602</v>
          </cell>
          <cell r="F571">
            <v>369762</v>
          </cell>
        </row>
        <row r="572">
          <cell r="B572">
            <v>225200</v>
          </cell>
          <cell r="C572">
            <v>0</v>
          </cell>
          <cell r="E572">
            <v>246800</v>
          </cell>
          <cell r="F572">
            <v>0</v>
          </cell>
        </row>
        <row r="573">
          <cell r="B573">
            <v>225201</v>
          </cell>
          <cell r="C573">
            <v>0</v>
          </cell>
          <cell r="E573">
            <v>247000</v>
          </cell>
          <cell r="F573">
            <v>3604448</v>
          </cell>
        </row>
        <row r="574">
          <cell r="B574">
            <v>225202</v>
          </cell>
          <cell r="C574">
            <v>0</v>
          </cell>
          <cell r="E574">
            <v>247100</v>
          </cell>
          <cell r="F574">
            <v>1123000</v>
          </cell>
        </row>
        <row r="575">
          <cell r="B575">
            <v>225203</v>
          </cell>
          <cell r="C575">
            <v>0</v>
          </cell>
          <cell r="E575">
            <v>247101</v>
          </cell>
          <cell r="F575">
            <v>1123000</v>
          </cell>
        </row>
        <row r="576">
          <cell r="B576">
            <v>225231</v>
          </cell>
          <cell r="C576">
            <v>0</v>
          </cell>
          <cell r="E576">
            <v>247102</v>
          </cell>
          <cell r="F576">
            <v>0</v>
          </cell>
        </row>
        <row r="577">
          <cell r="B577">
            <v>225300</v>
          </cell>
          <cell r="C577">
            <v>0</v>
          </cell>
          <cell r="E577">
            <v>247200</v>
          </cell>
          <cell r="F577">
            <v>1654432</v>
          </cell>
        </row>
        <row r="578">
          <cell r="B578">
            <v>225400</v>
          </cell>
          <cell r="C578">
            <v>0</v>
          </cell>
          <cell r="E578">
            <v>247300</v>
          </cell>
          <cell r="F578">
            <v>1425432</v>
          </cell>
        </row>
        <row r="579">
          <cell r="B579">
            <v>225700</v>
          </cell>
          <cell r="C579">
            <v>0</v>
          </cell>
          <cell r="E579">
            <v>247400</v>
          </cell>
          <cell r="F579">
            <v>129000</v>
          </cell>
        </row>
        <row r="580">
          <cell r="B580">
            <v>225500</v>
          </cell>
          <cell r="C580">
            <v>0</v>
          </cell>
          <cell r="E580">
            <v>249000</v>
          </cell>
          <cell r="F580">
            <v>100000</v>
          </cell>
        </row>
        <row r="581">
          <cell r="B581">
            <v>225600</v>
          </cell>
          <cell r="C581">
            <v>0</v>
          </cell>
          <cell r="E581">
            <v>247500</v>
          </cell>
          <cell r="F581">
            <v>0</v>
          </cell>
        </row>
        <row r="582">
          <cell r="B582">
            <v>225601</v>
          </cell>
          <cell r="C582">
            <v>0</v>
          </cell>
          <cell r="E582">
            <v>247600</v>
          </cell>
          <cell r="F582">
            <v>0</v>
          </cell>
        </row>
        <row r="583">
          <cell r="B583">
            <v>225631</v>
          </cell>
          <cell r="C583">
            <v>4072956</v>
          </cell>
          <cell r="E583">
            <v>247700</v>
          </cell>
          <cell r="F583">
            <v>0</v>
          </cell>
        </row>
        <row r="584">
          <cell r="B584">
            <v>227000</v>
          </cell>
          <cell r="C584">
            <v>0</v>
          </cell>
          <cell r="E584">
            <v>247701</v>
          </cell>
          <cell r="F584">
            <v>0</v>
          </cell>
        </row>
        <row r="585">
          <cell r="B585">
            <v>227100</v>
          </cell>
          <cell r="C585">
            <v>0</v>
          </cell>
          <cell r="E585">
            <v>247702</v>
          </cell>
          <cell r="F585">
            <v>0</v>
          </cell>
        </row>
        <row r="586">
          <cell r="B586">
            <v>227500</v>
          </cell>
          <cell r="C586">
            <v>0</v>
          </cell>
          <cell r="E586">
            <v>247703</v>
          </cell>
          <cell r="F586">
            <v>0</v>
          </cell>
        </row>
        <row r="587">
          <cell r="B587">
            <v>227600</v>
          </cell>
          <cell r="C587">
            <v>0</v>
          </cell>
          <cell r="E587">
            <v>247704</v>
          </cell>
          <cell r="F587">
            <v>0</v>
          </cell>
        </row>
        <row r="588">
          <cell r="B588">
            <v>227700</v>
          </cell>
          <cell r="C588">
            <v>0</v>
          </cell>
          <cell r="E588">
            <v>247705</v>
          </cell>
          <cell r="F588">
            <v>0</v>
          </cell>
        </row>
        <row r="589">
          <cell r="B589">
            <v>227701</v>
          </cell>
          <cell r="C589">
            <v>0</v>
          </cell>
          <cell r="E589">
            <v>247706</v>
          </cell>
          <cell r="F589">
            <v>0</v>
          </cell>
        </row>
        <row r="590">
          <cell r="B590">
            <v>227702</v>
          </cell>
          <cell r="C590">
            <v>0</v>
          </cell>
          <cell r="E590">
            <v>247707</v>
          </cell>
          <cell r="F590">
            <v>0</v>
          </cell>
        </row>
        <row r="591">
          <cell r="B591">
            <v>227703</v>
          </cell>
          <cell r="C591">
            <v>0</v>
          </cell>
          <cell r="E591">
            <v>247721</v>
          </cell>
          <cell r="F591">
            <v>0</v>
          </cell>
        </row>
        <row r="592">
          <cell r="B592">
            <v>227704</v>
          </cell>
          <cell r="C592">
            <v>0</v>
          </cell>
          <cell r="E592">
            <v>247800</v>
          </cell>
          <cell r="F592">
            <v>0</v>
          </cell>
        </row>
        <row r="593">
          <cell r="B593">
            <v>227705</v>
          </cell>
          <cell r="C593">
            <v>0</v>
          </cell>
          <cell r="E593">
            <v>247900</v>
          </cell>
          <cell r="F593">
            <v>0</v>
          </cell>
        </row>
        <row r="594">
          <cell r="B594">
            <v>227706</v>
          </cell>
          <cell r="C594">
            <v>0</v>
          </cell>
          <cell r="E594">
            <v>248000</v>
          </cell>
          <cell r="F594">
            <v>827016</v>
          </cell>
        </row>
        <row r="595">
          <cell r="B595">
            <v>227707</v>
          </cell>
          <cell r="C595">
            <v>0</v>
          </cell>
          <cell r="E595">
            <v>248600</v>
          </cell>
          <cell r="F595">
            <v>0</v>
          </cell>
        </row>
        <row r="596">
          <cell r="B596">
            <v>227708</v>
          </cell>
          <cell r="C596">
            <v>0</v>
          </cell>
          <cell r="E596">
            <v>248100</v>
          </cell>
          <cell r="F596">
            <v>0</v>
          </cell>
        </row>
        <row r="597">
          <cell r="B597">
            <v>227721</v>
          </cell>
          <cell r="C597">
            <v>0</v>
          </cell>
          <cell r="E597">
            <v>248200</v>
          </cell>
          <cell r="F597">
            <v>0</v>
          </cell>
        </row>
        <row r="598">
          <cell r="B598">
            <v>227800</v>
          </cell>
          <cell r="C598">
            <v>0</v>
          </cell>
          <cell r="E598">
            <v>248300</v>
          </cell>
          <cell r="F598">
            <v>0</v>
          </cell>
        </row>
        <row r="599">
          <cell r="B599">
            <v>227900</v>
          </cell>
          <cell r="C599">
            <v>0</v>
          </cell>
          <cell r="E599">
            <v>248301</v>
          </cell>
          <cell r="F599">
            <v>0</v>
          </cell>
        </row>
        <row r="600">
          <cell r="B600">
            <v>228000</v>
          </cell>
          <cell r="C600">
            <v>0</v>
          </cell>
          <cell r="E600">
            <v>248302</v>
          </cell>
          <cell r="F600">
            <v>0</v>
          </cell>
        </row>
        <row r="601">
          <cell r="B601">
            <v>228100</v>
          </cell>
          <cell r="C601">
            <v>0</v>
          </cell>
          <cell r="E601">
            <v>248303</v>
          </cell>
          <cell r="F601">
            <v>0</v>
          </cell>
        </row>
        <row r="602">
          <cell r="B602">
            <v>228200</v>
          </cell>
          <cell r="C602">
            <v>0</v>
          </cell>
          <cell r="E602">
            <v>248321</v>
          </cell>
          <cell r="F602">
            <v>0</v>
          </cell>
        </row>
        <row r="603">
          <cell r="B603">
            <v>228300</v>
          </cell>
          <cell r="C603">
            <v>0</v>
          </cell>
          <cell r="E603">
            <v>248400</v>
          </cell>
          <cell r="F603">
            <v>0</v>
          </cell>
        </row>
        <row r="604">
          <cell r="B604">
            <v>228400</v>
          </cell>
          <cell r="C604">
            <v>0</v>
          </cell>
          <cell r="E604">
            <v>248500</v>
          </cell>
          <cell r="F604">
            <v>0</v>
          </cell>
        </row>
        <row r="605">
          <cell r="B605">
            <v>228401</v>
          </cell>
          <cell r="C605">
            <v>0</v>
          </cell>
          <cell r="E605">
            <v>248700</v>
          </cell>
          <cell r="F605">
            <v>0</v>
          </cell>
        </row>
        <row r="606">
          <cell r="B606">
            <v>228402</v>
          </cell>
          <cell r="C606">
            <v>0</v>
          </cell>
          <cell r="E606">
            <v>246900</v>
          </cell>
          <cell r="F606">
            <v>0</v>
          </cell>
        </row>
        <row r="607">
          <cell r="B607">
            <v>228500</v>
          </cell>
          <cell r="C607">
            <v>0</v>
          </cell>
          <cell r="E607">
            <v>248800</v>
          </cell>
          <cell r="F607">
            <v>0</v>
          </cell>
        </row>
        <row r="608">
          <cell r="B608">
            <v>228600</v>
          </cell>
          <cell r="C608">
            <v>0</v>
          </cell>
          <cell r="E608">
            <v>248900</v>
          </cell>
          <cell r="F608">
            <v>0</v>
          </cell>
        </row>
        <row r="609">
          <cell r="B609">
            <v>228700</v>
          </cell>
          <cell r="C609">
            <v>0</v>
          </cell>
        </row>
        <row r="610">
          <cell r="B610">
            <v>228800</v>
          </cell>
          <cell r="C610">
            <v>0</v>
          </cell>
        </row>
        <row r="611">
          <cell r="B611">
            <v>229500</v>
          </cell>
          <cell r="C611">
            <v>30126925</v>
          </cell>
          <cell r="E611">
            <v>249500</v>
          </cell>
          <cell r="F611">
            <v>30126925</v>
          </cell>
        </row>
        <row r="612">
          <cell r="B612">
            <v>229700</v>
          </cell>
          <cell r="C612">
            <v>35469041</v>
          </cell>
          <cell r="E612">
            <v>249700</v>
          </cell>
          <cell r="F612">
            <v>35469041</v>
          </cell>
        </row>
        <row r="613">
          <cell r="B613">
            <v>229900</v>
          </cell>
          <cell r="C613">
            <v>65595966</v>
          </cell>
          <cell r="E613">
            <v>249900</v>
          </cell>
          <cell r="F613">
            <v>65595966</v>
          </cell>
        </row>
        <row r="614">
          <cell r="B614">
            <v>297100</v>
          </cell>
          <cell r="C614">
            <v>215999</v>
          </cell>
          <cell r="E614">
            <v>299100</v>
          </cell>
          <cell r="F614">
            <v>1098062</v>
          </cell>
        </row>
        <row r="615">
          <cell r="E615">
            <v>299200</v>
          </cell>
          <cell r="F615">
            <v>0</v>
          </cell>
        </row>
        <row r="616">
          <cell r="E616">
            <v>299300</v>
          </cell>
          <cell r="F616">
            <v>0</v>
          </cell>
        </row>
        <row r="617">
          <cell r="E617">
            <v>299400</v>
          </cell>
          <cell r="F617">
            <v>0</v>
          </cell>
        </row>
        <row r="618">
          <cell r="E618">
            <v>299500</v>
          </cell>
          <cell r="F618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0">
        <row r="5">
          <cell r="B5">
            <v>110000</v>
          </cell>
          <cell r="C5">
            <v>35768447</v>
          </cell>
          <cell r="E5">
            <v>109400</v>
          </cell>
          <cell r="F5">
            <v>0</v>
          </cell>
        </row>
        <row r="6">
          <cell r="B6">
            <v>110100</v>
          </cell>
          <cell r="C6">
            <v>752470</v>
          </cell>
          <cell r="E6">
            <v>109401</v>
          </cell>
          <cell r="F6">
            <v>0</v>
          </cell>
        </row>
        <row r="7">
          <cell r="B7">
            <v>110200</v>
          </cell>
          <cell r="C7">
            <v>715570</v>
          </cell>
          <cell r="E7">
            <v>109402</v>
          </cell>
          <cell r="F7">
            <v>0</v>
          </cell>
        </row>
        <row r="8">
          <cell r="B8">
            <v>110300</v>
          </cell>
          <cell r="C8">
            <v>36900</v>
          </cell>
          <cell r="E8">
            <v>109403</v>
          </cell>
          <cell r="F8">
            <v>0</v>
          </cell>
        </row>
        <row r="9">
          <cell r="B9">
            <v>110700</v>
          </cell>
          <cell r="C9">
            <v>0</v>
          </cell>
          <cell r="E9">
            <v>109404</v>
          </cell>
          <cell r="F9">
            <v>0</v>
          </cell>
        </row>
        <row r="10">
          <cell r="B10">
            <v>110701</v>
          </cell>
          <cell r="C10">
            <v>0</v>
          </cell>
          <cell r="E10">
            <v>109405</v>
          </cell>
          <cell r="F10">
            <v>0</v>
          </cell>
        </row>
        <row r="11">
          <cell r="B11">
            <v>110702</v>
          </cell>
          <cell r="C11">
            <v>0</v>
          </cell>
          <cell r="E11">
            <v>130000</v>
          </cell>
          <cell r="F11">
            <v>116576372</v>
          </cell>
        </row>
        <row r="12">
          <cell r="B12">
            <v>111000</v>
          </cell>
          <cell r="C12">
            <v>35015977</v>
          </cell>
          <cell r="E12">
            <v>131000</v>
          </cell>
          <cell r="F12">
            <v>16713286</v>
          </cell>
        </row>
        <row r="13">
          <cell r="B13">
            <v>111100</v>
          </cell>
          <cell r="C13">
            <v>35015977</v>
          </cell>
          <cell r="E13">
            <v>131100</v>
          </cell>
          <cell r="F13">
            <v>15797614</v>
          </cell>
        </row>
        <row r="14">
          <cell r="B14">
            <v>111200</v>
          </cell>
          <cell r="C14">
            <v>11328000</v>
          </cell>
          <cell r="E14">
            <v>131200</v>
          </cell>
          <cell r="F14">
            <v>915671</v>
          </cell>
        </row>
        <row r="15">
          <cell r="B15">
            <v>111300</v>
          </cell>
          <cell r="C15">
            <v>21940000</v>
          </cell>
          <cell r="E15">
            <v>131201</v>
          </cell>
          <cell r="F15">
            <v>816100</v>
          </cell>
        </row>
        <row r="16">
          <cell r="B16">
            <v>111301</v>
          </cell>
          <cell r="C16">
            <v>0</v>
          </cell>
          <cell r="E16">
            <v>131202</v>
          </cell>
          <cell r="F16">
            <v>0</v>
          </cell>
        </row>
        <row r="17">
          <cell r="B17">
            <v>111302</v>
          </cell>
          <cell r="C17">
            <v>4000000</v>
          </cell>
          <cell r="E17">
            <v>131203</v>
          </cell>
          <cell r="F17">
            <v>0</v>
          </cell>
        </row>
        <row r="18">
          <cell r="B18">
            <v>111303</v>
          </cell>
          <cell r="C18">
            <v>0</v>
          </cell>
          <cell r="E18">
            <v>131204</v>
          </cell>
          <cell r="F18">
            <v>0</v>
          </cell>
        </row>
        <row r="19">
          <cell r="B19">
            <v>111304</v>
          </cell>
          <cell r="C19">
            <v>0</v>
          </cell>
          <cell r="E19">
            <v>131205</v>
          </cell>
          <cell r="F19">
            <v>0</v>
          </cell>
        </row>
        <row r="20">
          <cell r="B20">
            <v>111305</v>
          </cell>
          <cell r="C20">
            <v>0</v>
          </cell>
          <cell r="E20">
            <v>131206</v>
          </cell>
          <cell r="F20">
            <v>0</v>
          </cell>
        </row>
        <row r="21">
          <cell r="B21">
            <v>111306</v>
          </cell>
          <cell r="C21">
            <v>0</v>
          </cell>
          <cell r="E21">
            <v>131207</v>
          </cell>
          <cell r="F21">
            <v>0</v>
          </cell>
        </row>
        <row r="22">
          <cell r="B22">
            <v>111307</v>
          </cell>
          <cell r="C22">
            <v>0</v>
          </cell>
          <cell r="E22">
            <v>131208</v>
          </cell>
          <cell r="F22">
            <v>0</v>
          </cell>
        </row>
        <row r="23">
          <cell r="B23">
            <v>111308</v>
          </cell>
          <cell r="C23">
            <v>0</v>
          </cell>
          <cell r="E23">
            <v>131209</v>
          </cell>
          <cell r="F23">
            <v>0</v>
          </cell>
        </row>
        <row r="24">
          <cell r="B24">
            <v>111309</v>
          </cell>
          <cell r="C24">
            <v>0</v>
          </cell>
          <cell r="E24">
            <v>131210</v>
          </cell>
          <cell r="F24">
            <v>0</v>
          </cell>
        </row>
        <row r="25">
          <cell r="B25">
            <v>111310</v>
          </cell>
          <cell r="C25">
            <v>0</v>
          </cell>
          <cell r="E25">
            <v>131211</v>
          </cell>
          <cell r="F25">
            <v>0</v>
          </cell>
        </row>
        <row r="26">
          <cell r="B26">
            <v>111311</v>
          </cell>
          <cell r="C26">
            <v>0</v>
          </cell>
          <cell r="E26">
            <v>131212</v>
          </cell>
          <cell r="F26">
            <v>0</v>
          </cell>
        </row>
        <row r="27">
          <cell r="B27">
            <v>111312</v>
          </cell>
          <cell r="C27">
            <v>17440000</v>
          </cell>
          <cell r="E27">
            <v>131213</v>
          </cell>
          <cell r="F27">
            <v>99571</v>
          </cell>
        </row>
        <row r="28">
          <cell r="B28">
            <v>111313</v>
          </cell>
          <cell r="C28">
            <v>0</v>
          </cell>
          <cell r="E28">
            <v>131214</v>
          </cell>
          <cell r="F28">
            <v>96778</v>
          </cell>
        </row>
        <row r="29">
          <cell r="B29">
            <v>111314</v>
          </cell>
          <cell r="C29">
            <v>500000</v>
          </cell>
          <cell r="E29">
            <v>131215</v>
          </cell>
          <cell r="F29">
            <v>2793</v>
          </cell>
        </row>
        <row r="30">
          <cell r="B30">
            <v>111315</v>
          </cell>
          <cell r="C30">
            <v>0</v>
          </cell>
          <cell r="E30">
            <v>131216</v>
          </cell>
          <cell r="F30">
            <v>0</v>
          </cell>
        </row>
        <row r="31">
          <cell r="B31">
            <v>111321</v>
          </cell>
          <cell r="C31">
            <v>0</v>
          </cell>
          <cell r="E31">
            <v>131234</v>
          </cell>
          <cell r="F31">
            <v>0</v>
          </cell>
        </row>
        <row r="32">
          <cell r="B32">
            <v>111361</v>
          </cell>
          <cell r="C32">
            <v>0</v>
          </cell>
          <cell r="E32">
            <v>131235</v>
          </cell>
          <cell r="F32">
            <v>0</v>
          </cell>
        </row>
        <row r="33">
          <cell r="B33">
            <v>111400</v>
          </cell>
          <cell r="C33">
            <v>0</v>
          </cell>
          <cell r="E33">
            <v>131217</v>
          </cell>
          <cell r="F33">
            <v>0</v>
          </cell>
        </row>
        <row r="34">
          <cell r="B34">
            <v>111500</v>
          </cell>
          <cell r="C34">
            <v>0</v>
          </cell>
          <cell r="E34">
            <v>131218</v>
          </cell>
          <cell r="F34">
            <v>0</v>
          </cell>
        </row>
        <row r="35">
          <cell r="B35">
            <v>111501</v>
          </cell>
          <cell r="C35">
            <v>0</v>
          </cell>
          <cell r="E35">
            <v>131219</v>
          </cell>
          <cell r="F35">
            <v>0</v>
          </cell>
        </row>
        <row r="36">
          <cell r="B36">
            <v>111502</v>
          </cell>
          <cell r="C36">
            <v>0</v>
          </cell>
          <cell r="E36">
            <v>131220</v>
          </cell>
          <cell r="F36">
            <v>0</v>
          </cell>
        </row>
        <row r="37">
          <cell r="B37">
            <v>111503</v>
          </cell>
          <cell r="C37">
            <v>0</v>
          </cell>
          <cell r="E37">
            <v>131221</v>
          </cell>
          <cell r="F37">
            <v>0</v>
          </cell>
        </row>
        <row r="38">
          <cell r="B38">
            <v>111511</v>
          </cell>
          <cell r="C38">
            <v>0</v>
          </cell>
          <cell r="E38">
            <v>131222</v>
          </cell>
          <cell r="F38">
            <v>0</v>
          </cell>
        </row>
        <row r="39">
          <cell r="B39">
            <v>111600</v>
          </cell>
          <cell r="C39">
            <v>1747977</v>
          </cell>
          <cell r="E39">
            <v>131223</v>
          </cell>
          <cell r="F39">
            <v>0</v>
          </cell>
        </row>
        <row r="40">
          <cell r="B40">
            <v>112000</v>
          </cell>
          <cell r="C40">
            <v>0</v>
          </cell>
          <cell r="E40">
            <v>131224</v>
          </cell>
          <cell r="F40">
            <v>0</v>
          </cell>
        </row>
        <row r="41">
          <cell r="B41">
            <v>112100</v>
          </cell>
          <cell r="C41">
            <v>0</v>
          </cell>
          <cell r="E41">
            <v>131225</v>
          </cell>
          <cell r="F41">
            <v>0</v>
          </cell>
        </row>
        <row r="42">
          <cell r="B42">
            <v>112200</v>
          </cell>
          <cell r="C42">
            <v>0</v>
          </cell>
          <cell r="E42">
            <v>131226</v>
          </cell>
          <cell r="F42">
            <v>0</v>
          </cell>
        </row>
        <row r="43">
          <cell r="B43">
            <v>112201</v>
          </cell>
          <cell r="C43">
            <v>0</v>
          </cell>
          <cell r="E43">
            <v>131227</v>
          </cell>
          <cell r="F43">
            <v>0</v>
          </cell>
        </row>
        <row r="44">
          <cell r="B44">
            <v>112211</v>
          </cell>
          <cell r="C44">
            <v>0</v>
          </cell>
          <cell r="E44">
            <v>131228</v>
          </cell>
          <cell r="F44">
            <v>0</v>
          </cell>
        </row>
        <row r="45">
          <cell r="B45">
            <v>112800</v>
          </cell>
          <cell r="C45">
            <v>0</v>
          </cell>
          <cell r="E45">
            <v>131229</v>
          </cell>
          <cell r="F45">
            <v>0</v>
          </cell>
        </row>
        <row r="46">
          <cell r="B46">
            <v>112801</v>
          </cell>
          <cell r="C46">
            <v>0</v>
          </cell>
          <cell r="E46">
            <v>131230</v>
          </cell>
          <cell r="F46">
            <v>0</v>
          </cell>
        </row>
        <row r="47">
          <cell r="B47">
            <v>112802</v>
          </cell>
          <cell r="C47">
            <v>0</v>
          </cell>
          <cell r="E47">
            <v>131231</v>
          </cell>
          <cell r="F47">
            <v>0</v>
          </cell>
        </row>
        <row r="48">
          <cell r="B48">
            <v>112803</v>
          </cell>
          <cell r="C48">
            <v>0</v>
          </cell>
          <cell r="E48">
            <v>131232</v>
          </cell>
          <cell r="F48">
            <v>0</v>
          </cell>
        </row>
        <row r="49">
          <cell r="B49">
            <v>112804</v>
          </cell>
          <cell r="C49">
            <v>0</v>
          </cell>
          <cell r="E49">
            <v>131233</v>
          </cell>
          <cell r="F49">
            <v>0</v>
          </cell>
        </row>
        <row r="50">
          <cell r="B50">
            <v>112900</v>
          </cell>
          <cell r="C50">
            <v>0</v>
          </cell>
          <cell r="E50">
            <v>131236</v>
          </cell>
          <cell r="F50">
            <v>0</v>
          </cell>
        </row>
        <row r="51">
          <cell r="B51">
            <v>112901</v>
          </cell>
          <cell r="C51">
            <v>0</v>
          </cell>
          <cell r="E51">
            <v>131237</v>
          </cell>
          <cell r="F51">
            <v>0</v>
          </cell>
        </row>
        <row r="52">
          <cell r="B52">
            <v>112911</v>
          </cell>
          <cell r="C52">
            <v>0</v>
          </cell>
          <cell r="E52">
            <v>131238</v>
          </cell>
          <cell r="F52">
            <v>0</v>
          </cell>
        </row>
        <row r="53">
          <cell r="B53">
            <v>113000</v>
          </cell>
          <cell r="C53">
            <v>0</v>
          </cell>
          <cell r="E53">
            <v>131239</v>
          </cell>
          <cell r="F53">
            <v>0</v>
          </cell>
        </row>
        <row r="54">
          <cell r="B54">
            <v>113001</v>
          </cell>
          <cell r="C54">
            <v>0</v>
          </cell>
          <cell r="E54">
            <v>131251</v>
          </cell>
          <cell r="F54">
            <v>0</v>
          </cell>
        </row>
        <row r="55">
          <cell r="B55">
            <v>113002</v>
          </cell>
          <cell r="C55">
            <v>0</v>
          </cell>
          <cell r="E55">
            <v>132000</v>
          </cell>
          <cell r="F55">
            <v>99760660</v>
          </cell>
        </row>
        <row r="56">
          <cell r="B56">
            <v>113011</v>
          </cell>
          <cell r="C56">
            <v>0</v>
          </cell>
          <cell r="E56">
            <v>132100</v>
          </cell>
          <cell r="F56">
            <v>2782127</v>
          </cell>
        </row>
        <row r="57">
          <cell r="B57">
            <v>113012</v>
          </cell>
          <cell r="C57">
            <v>0</v>
          </cell>
          <cell r="E57">
            <v>132101</v>
          </cell>
          <cell r="F57">
            <v>2767264</v>
          </cell>
        </row>
        <row r="58">
          <cell r="B58">
            <v>113003</v>
          </cell>
          <cell r="C58">
            <v>0</v>
          </cell>
          <cell r="E58">
            <v>132102</v>
          </cell>
          <cell r="F58">
            <v>14863</v>
          </cell>
        </row>
        <row r="59">
          <cell r="B59">
            <v>113004</v>
          </cell>
          <cell r="C59">
            <v>0</v>
          </cell>
          <cell r="E59">
            <v>132200</v>
          </cell>
          <cell r="F59">
            <v>3306537</v>
          </cell>
        </row>
        <row r="60">
          <cell r="B60">
            <v>113005</v>
          </cell>
          <cell r="C60">
            <v>0</v>
          </cell>
          <cell r="E60">
            <v>132201</v>
          </cell>
          <cell r="F60">
            <v>806432</v>
          </cell>
        </row>
        <row r="61">
          <cell r="B61">
            <v>113006</v>
          </cell>
          <cell r="C61">
            <v>0</v>
          </cell>
          <cell r="E61">
            <v>132202</v>
          </cell>
          <cell r="F61">
            <v>2500105</v>
          </cell>
        </row>
        <row r="62">
          <cell r="B62">
            <v>113007</v>
          </cell>
          <cell r="C62">
            <v>0</v>
          </cell>
          <cell r="E62">
            <v>132300</v>
          </cell>
          <cell r="F62">
            <v>1611078</v>
          </cell>
        </row>
        <row r="63">
          <cell r="B63">
            <v>113008</v>
          </cell>
          <cell r="C63">
            <v>0</v>
          </cell>
          <cell r="E63">
            <v>132301</v>
          </cell>
          <cell r="F63">
            <v>5</v>
          </cell>
        </row>
        <row r="64">
          <cell r="B64">
            <v>113021</v>
          </cell>
          <cell r="C64">
            <v>0</v>
          </cell>
          <cell r="E64">
            <v>132302</v>
          </cell>
          <cell r="F64">
            <v>1611073</v>
          </cell>
        </row>
        <row r="65">
          <cell r="B65">
            <v>113100</v>
          </cell>
          <cell r="C65">
            <v>1035165</v>
          </cell>
          <cell r="E65">
            <v>132400</v>
          </cell>
          <cell r="F65">
            <v>86397433</v>
          </cell>
        </row>
        <row r="66">
          <cell r="B66">
            <v>113200</v>
          </cell>
          <cell r="C66">
            <v>0</v>
          </cell>
          <cell r="E66">
            <v>132401</v>
          </cell>
          <cell r="F66">
            <v>245000</v>
          </cell>
        </row>
        <row r="67">
          <cell r="B67">
            <v>113201</v>
          </cell>
          <cell r="C67">
            <v>0</v>
          </cell>
          <cell r="E67">
            <v>132402</v>
          </cell>
          <cell r="F67">
            <v>144456</v>
          </cell>
        </row>
        <row r="68">
          <cell r="B68">
            <v>113202</v>
          </cell>
          <cell r="C68">
            <v>0</v>
          </cell>
          <cell r="E68">
            <v>132403</v>
          </cell>
          <cell r="F68">
            <v>769272</v>
          </cell>
        </row>
        <row r="69">
          <cell r="B69">
            <v>113203</v>
          </cell>
          <cell r="C69">
            <v>0</v>
          </cell>
          <cell r="E69">
            <v>132404</v>
          </cell>
          <cell r="F69">
            <v>81225030</v>
          </cell>
        </row>
        <row r="70">
          <cell r="B70">
            <v>113204</v>
          </cell>
          <cell r="C70">
            <v>0</v>
          </cell>
          <cell r="E70">
            <v>132405</v>
          </cell>
          <cell r="F70">
            <v>3879969</v>
          </cell>
        </row>
        <row r="71">
          <cell r="B71">
            <v>113205</v>
          </cell>
          <cell r="C71">
            <v>0</v>
          </cell>
          <cell r="E71">
            <v>132406</v>
          </cell>
          <cell r="F71">
            <v>118706</v>
          </cell>
        </row>
        <row r="72">
          <cell r="B72">
            <v>113206</v>
          </cell>
          <cell r="C72">
            <v>0</v>
          </cell>
          <cell r="E72">
            <v>132407</v>
          </cell>
          <cell r="F72">
            <v>0</v>
          </cell>
        </row>
        <row r="73">
          <cell r="B73">
            <v>113207</v>
          </cell>
          <cell r="C73">
            <v>0</v>
          </cell>
          <cell r="E73">
            <v>132408</v>
          </cell>
          <cell r="F73">
            <v>15000</v>
          </cell>
        </row>
        <row r="74">
          <cell r="B74">
            <v>113208</v>
          </cell>
          <cell r="C74">
            <v>0</v>
          </cell>
          <cell r="E74">
            <v>132409</v>
          </cell>
          <cell r="F74">
            <v>0</v>
          </cell>
        </row>
        <row r="75">
          <cell r="B75">
            <v>113221</v>
          </cell>
          <cell r="C75">
            <v>0</v>
          </cell>
          <cell r="E75">
            <v>132410</v>
          </cell>
          <cell r="F75">
            <v>0</v>
          </cell>
        </row>
        <row r="76">
          <cell r="B76">
            <v>113400</v>
          </cell>
          <cell r="C76">
            <v>1035165</v>
          </cell>
          <cell r="E76">
            <v>132411</v>
          </cell>
          <cell r="F76">
            <v>0</v>
          </cell>
        </row>
        <row r="77">
          <cell r="B77">
            <v>113402</v>
          </cell>
          <cell r="C77">
            <v>0</v>
          </cell>
          <cell r="E77">
            <v>132412</v>
          </cell>
          <cell r="F77">
            <v>0</v>
          </cell>
        </row>
        <row r="78">
          <cell r="B78">
            <v>113403</v>
          </cell>
          <cell r="C78">
            <v>0</v>
          </cell>
          <cell r="E78">
            <v>132413</v>
          </cell>
          <cell r="F78">
            <v>0</v>
          </cell>
        </row>
        <row r="79">
          <cell r="B79">
            <v>113407</v>
          </cell>
          <cell r="C79">
            <v>0</v>
          </cell>
          <cell r="E79">
            <v>132421</v>
          </cell>
          <cell r="F79">
            <v>0</v>
          </cell>
        </row>
        <row r="80">
          <cell r="B80">
            <v>113408</v>
          </cell>
          <cell r="C80">
            <v>0</v>
          </cell>
          <cell r="E80">
            <v>132422</v>
          </cell>
          <cell r="F80">
            <v>0</v>
          </cell>
        </row>
        <row r="81">
          <cell r="B81">
            <v>113409</v>
          </cell>
          <cell r="C81">
            <v>0</v>
          </cell>
          <cell r="E81">
            <v>132500</v>
          </cell>
          <cell r="F81">
            <v>2572652</v>
          </cell>
        </row>
        <row r="82">
          <cell r="B82">
            <v>113410</v>
          </cell>
          <cell r="C82">
            <v>0</v>
          </cell>
          <cell r="E82">
            <v>132501</v>
          </cell>
          <cell r="F82">
            <v>0</v>
          </cell>
        </row>
        <row r="83">
          <cell r="B83">
            <v>113411</v>
          </cell>
          <cell r="C83">
            <v>0</v>
          </cell>
          <cell r="E83">
            <v>132502</v>
          </cell>
          <cell r="F83">
            <v>1250613</v>
          </cell>
        </row>
        <row r="84">
          <cell r="B84">
            <v>113412</v>
          </cell>
          <cell r="C84">
            <v>0</v>
          </cell>
          <cell r="E84">
            <v>132503</v>
          </cell>
          <cell r="F84">
            <v>1047104</v>
          </cell>
        </row>
        <row r="85">
          <cell r="B85">
            <v>113413</v>
          </cell>
          <cell r="C85">
            <v>0</v>
          </cell>
          <cell r="E85">
            <v>132504</v>
          </cell>
          <cell r="F85">
            <v>183053</v>
          </cell>
        </row>
        <row r="86">
          <cell r="B86">
            <v>113414</v>
          </cell>
          <cell r="C86">
            <v>0</v>
          </cell>
          <cell r="E86">
            <v>132505</v>
          </cell>
          <cell r="F86">
            <v>11550</v>
          </cell>
        </row>
        <row r="87">
          <cell r="B87">
            <v>113415</v>
          </cell>
          <cell r="C87">
            <v>0</v>
          </cell>
          <cell r="E87">
            <v>132506</v>
          </cell>
          <cell r="F87">
            <v>80332</v>
          </cell>
        </row>
        <row r="88">
          <cell r="B88">
            <v>113418</v>
          </cell>
          <cell r="C88">
            <v>0</v>
          </cell>
          <cell r="E88">
            <v>132600</v>
          </cell>
          <cell r="F88">
            <v>34854</v>
          </cell>
        </row>
        <row r="89">
          <cell r="B89">
            <v>113419</v>
          </cell>
          <cell r="C89">
            <v>0</v>
          </cell>
          <cell r="E89">
            <v>132601</v>
          </cell>
          <cell r="F89">
            <v>0</v>
          </cell>
        </row>
        <row r="90">
          <cell r="B90">
            <v>113420</v>
          </cell>
          <cell r="C90">
            <v>0</v>
          </cell>
          <cell r="E90">
            <v>132602</v>
          </cell>
          <cell r="F90">
            <v>0</v>
          </cell>
        </row>
        <row r="91">
          <cell r="B91">
            <v>113421</v>
          </cell>
          <cell r="C91">
            <v>0</v>
          </cell>
          <cell r="E91">
            <v>132603</v>
          </cell>
          <cell r="F91">
            <v>12936</v>
          </cell>
        </row>
        <row r="92">
          <cell r="B92">
            <v>113424</v>
          </cell>
          <cell r="C92">
            <v>0</v>
          </cell>
          <cell r="E92">
            <v>132604</v>
          </cell>
          <cell r="F92">
            <v>21918</v>
          </cell>
        </row>
        <row r="93">
          <cell r="B93">
            <v>113431</v>
          </cell>
          <cell r="C93">
            <v>0</v>
          </cell>
          <cell r="E93">
            <v>132621</v>
          </cell>
          <cell r="F93">
            <v>0</v>
          </cell>
        </row>
        <row r="94">
          <cell r="B94">
            <v>113432</v>
          </cell>
          <cell r="C94">
            <v>0</v>
          </cell>
          <cell r="E94">
            <v>132700</v>
          </cell>
          <cell r="F94">
            <v>2606759</v>
          </cell>
        </row>
        <row r="95">
          <cell r="B95">
            <v>113433</v>
          </cell>
          <cell r="C95">
            <v>0</v>
          </cell>
          <cell r="E95">
            <v>132701</v>
          </cell>
          <cell r="F95">
            <v>0</v>
          </cell>
        </row>
        <row r="96">
          <cell r="B96">
            <v>113435</v>
          </cell>
          <cell r="C96">
            <v>0</v>
          </cell>
          <cell r="E96">
            <v>132702</v>
          </cell>
          <cell r="F96">
            <v>9011</v>
          </cell>
        </row>
        <row r="97">
          <cell r="B97">
            <v>113436</v>
          </cell>
          <cell r="C97">
            <v>0</v>
          </cell>
          <cell r="E97">
            <v>132703</v>
          </cell>
          <cell r="F97">
            <v>765495</v>
          </cell>
        </row>
        <row r="98">
          <cell r="B98">
            <v>113461</v>
          </cell>
          <cell r="C98">
            <v>0</v>
          </cell>
          <cell r="E98">
            <v>132704</v>
          </cell>
          <cell r="F98">
            <v>278490</v>
          </cell>
        </row>
        <row r="99">
          <cell r="B99">
            <v>113471</v>
          </cell>
          <cell r="C99">
            <v>35165</v>
          </cell>
          <cell r="E99">
            <v>132705</v>
          </cell>
          <cell r="F99">
            <v>29899</v>
          </cell>
        </row>
        <row r="100">
          <cell r="B100">
            <v>113472</v>
          </cell>
          <cell r="C100">
            <v>1000000</v>
          </cell>
          <cell r="E100">
            <v>132706</v>
          </cell>
          <cell r="F100">
            <v>0</v>
          </cell>
        </row>
        <row r="101">
          <cell r="B101">
            <v>113600</v>
          </cell>
          <cell r="C101">
            <v>0</v>
          </cell>
          <cell r="E101">
            <v>132707</v>
          </cell>
          <cell r="F101">
            <v>25465</v>
          </cell>
        </row>
        <row r="102">
          <cell r="B102">
            <v>113700</v>
          </cell>
          <cell r="C102">
            <v>0</v>
          </cell>
          <cell r="E102">
            <v>132708</v>
          </cell>
          <cell r="F102">
            <v>10</v>
          </cell>
        </row>
        <row r="103">
          <cell r="B103">
            <v>113701</v>
          </cell>
          <cell r="C103">
            <v>0</v>
          </cell>
          <cell r="E103">
            <v>132709</v>
          </cell>
          <cell r="F103">
            <v>0</v>
          </cell>
        </row>
        <row r="104">
          <cell r="B104">
            <v>113702</v>
          </cell>
          <cell r="C104">
            <v>0</v>
          </cell>
          <cell r="E104">
            <v>132710</v>
          </cell>
          <cell r="F104">
            <v>0</v>
          </cell>
        </row>
        <row r="105">
          <cell r="B105">
            <v>113703</v>
          </cell>
          <cell r="C105">
            <v>0</v>
          </cell>
          <cell r="E105">
            <v>132711</v>
          </cell>
          <cell r="F105">
            <v>0</v>
          </cell>
        </row>
        <row r="106">
          <cell r="B106">
            <v>113704</v>
          </cell>
          <cell r="C106">
            <v>0</v>
          </cell>
          <cell r="E106">
            <v>132712</v>
          </cell>
          <cell r="F106">
            <v>0</v>
          </cell>
        </row>
        <row r="107">
          <cell r="B107">
            <v>113705</v>
          </cell>
          <cell r="C107">
            <v>0</v>
          </cell>
          <cell r="E107">
            <v>132713</v>
          </cell>
          <cell r="F107">
            <v>0</v>
          </cell>
        </row>
        <row r="108">
          <cell r="B108">
            <v>113706</v>
          </cell>
          <cell r="C108">
            <v>0</v>
          </cell>
          <cell r="E108">
            <v>132714</v>
          </cell>
          <cell r="F108">
            <v>0</v>
          </cell>
        </row>
        <row r="109">
          <cell r="B109">
            <v>113707</v>
          </cell>
          <cell r="C109">
            <v>0</v>
          </cell>
          <cell r="E109">
            <v>132715</v>
          </cell>
          <cell r="F109">
            <v>0</v>
          </cell>
        </row>
        <row r="110">
          <cell r="B110">
            <v>113708</v>
          </cell>
          <cell r="C110">
            <v>0</v>
          </cell>
          <cell r="E110">
            <v>132716</v>
          </cell>
          <cell r="F110">
            <v>0</v>
          </cell>
        </row>
        <row r="111">
          <cell r="B111">
            <v>113709</v>
          </cell>
          <cell r="C111">
            <v>0</v>
          </cell>
          <cell r="E111">
            <v>132717</v>
          </cell>
          <cell r="F111">
            <v>0</v>
          </cell>
        </row>
        <row r="112">
          <cell r="B112">
            <v>113710</v>
          </cell>
          <cell r="C112">
            <v>0</v>
          </cell>
          <cell r="E112">
            <v>132718</v>
          </cell>
          <cell r="F112">
            <v>0</v>
          </cell>
        </row>
        <row r="113">
          <cell r="B113">
            <v>113721</v>
          </cell>
          <cell r="C113">
            <v>0</v>
          </cell>
          <cell r="E113">
            <v>132720</v>
          </cell>
          <cell r="F113">
            <v>0</v>
          </cell>
        </row>
        <row r="114">
          <cell r="B114">
            <v>113300</v>
          </cell>
          <cell r="C114">
            <v>0</v>
          </cell>
          <cell r="E114">
            <v>132721</v>
          </cell>
          <cell r="F114">
            <v>0</v>
          </cell>
        </row>
        <row r="115">
          <cell r="B115">
            <v>113500</v>
          </cell>
          <cell r="C115">
            <v>0</v>
          </cell>
          <cell r="E115">
            <v>132722</v>
          </cell>
          <cell r="F115">
            <v>0</v>
          </cell>
        </row>
        <row r="116">
          <cell r="B116">
            <v>114000</v>
          </cell>
          <cell r="C116">
            <v>118489894</v>
          </cell>
          <cell r="E116">
            <v>132723</v>
          </cell>
          <cell r="F116">
            <v>0</v>
          </cell>
        </row>
        <row r="117">
          <cell r="B117">
            <v>114100</v>
          </cell>
          <cell r="C117">
            <v>82413933</v>
          </cell>
          <cell r="E117">
            <v>132724</v>
          </cell>
          <cell r="F117">
            <v>0</v>
          </cell>
        </row>
        <row r="118">
          <cell r="B118">
            <v>114200</v>
          </cell>
          <cell r="C118">
            <v>54551612</v>
          </cell>
          <cell r="E118">
            <v>132725</v>
          </cell>
          <cell r="F118">
            <v>1498388</v>
          </cell>
        </row>
        <row r="119">
          <cell r="B119">
            <v>114201</v>
          </cell>
          <cell r="C119">
            <v>54551612</v>
          </cell>
          <cell r="E119">
            <v>132726</v>
          </cell>
          <cell r="F119">
            <v>0</v>
          </cell>
        </row>
        <row r="120">
          <cell r="B120">
            <v>114202</v>
          </cell>
          <cell r="C120">
            <v>54551612</v>
          </cell>
          <cell r="E120">
            <v>132800</v>
          </cell>
          <cell r="F120">
            <v>449220</v>
          </cell>
        </row>
        <row r="121">
          <cell r="B121">
            <v>114203</v>
          </cell>
          <cell r="C121">
            <v>0</v>
          </cell>
          <cell r="E121">
            <v>132801</v>
          </cell>
          <cell r="F121">
            <v>500</v>
          </cell>
        </row>
        <row r="122">
          <cell r="B122">
            <v>114300</v>
          </cell>
          <cell r="C122">
            <v>23723206</v>
          </cell>
          <cell r="E122">
            <v>132802</v>
          </cell>
          <cell r="F122">
            <v>61320</v>
          </cell>
        </row>
        <row r="123">
          <cell r="B123">
            <v>114400</v>
          </cell>
          <cell r="C123">
            <v>42399</v>
          </cell>
          <cell r="E123">
            <v>132803</v>
          </cell>
          <cell r="F123">
            <v>1100</v>
          </cell>
        </row>
        <row r="124">
          <cell r="B124">
            <v>114401</v>
          </cell>
          <cell r="C124">
            <v>0</v>
          </cell>
          <cell r="E124">
            <v>132804</v>
          </cell>
          <cell r="F124">
            <v>386300</v>
          </cell>
        </row>
        <row r="125">
          <cell r="B125">
            <v>114402</v>
          </cell>
          <cell r="C125">
            <v>0</v>
          </cell>
          <cell r="E125">
            <v>132900</v>
          </cell>
          <cell r="F125">
            <v>0</v>
          </cell>
        </row>
        <row r="126">
          <cell r="B126">
            <v>114403</v>
          </cell>
          <cell r="C126">
            <v>0</v>
          </cell>
          <cell r="E126">
            <v>132901</v>
          </cell>
          <cell r="F126">
            <v>0</v>
          </cell>
        </row>
        <row r="127">
          <cell r="B127">
            <v>114404</v>
          </cell>
          <cell r="C127">
            <v>32341</v>
          </cell>
          <cell r="E127">
            <v>132902</v>
          </cell>
          <cell r="F127">
            <v>0</v>
          </cell>
        </row>
        <row r="128">
          <cell r="B128">
            <v>114405</v>
          </cell>
          <cell r="C128">
            <v>10058</v>
          </cell>
          <cell r="E128">
            <v>133900</v>
          </cell>
          <cell r="F128">
            <v>0</v>
          </cell>
        </row>
        <row r="129">
          <cell r="B129">
            <v>114500</v>
          </cell>
          <cell r="C129">
            <v>49954</v>
          </cell>
          <cell r="E129">
            <v>134000</v>
          </cell>
          <cell r="F129">
            <v>102426</v>
          </cell>
        </row>
        <row r="130">
          <cell r="B130">
            <v>114600</v>
          </cell>
          <cell r="C130">
            <v>6800</v>
          </cell>
          <cell r="E130">
            <v>134001</v>
          </cell>
          <cell r="F130">
            <v>0</v>
          </cell>
        </row>
        <row r="131">
          <cell r="B131">
            <v>114700</v>
          </cell>
          <cell r="C131">
            <v>0</v>
          </cell>
          <cell r="E131">
            <v>134002</v>
          </cell>
          <cell r="F131">
            <v>51652</v>
          </cell>
        </row>
        <row r="132">
          <cell r="B132">
            <v>114800</v>
          </cell>
          <cell r="C132">
            <v>6120</v>
          </cell>
          <cell r="E132">
            <v>134003</v>
          </cell>
          <cell r="F132">
            <v>50774</v>
          </cell>
        </row>
        <row r="133">
          <cell r="B133">
            <v>114900</v>
          </cell>
          <cell r="C133">
            <v>732730</v>
          </cell>
          <cell r="E133">
            <v>134004</v>
          </cell>
          <cell r="F133">
            <v>0</v>
          </cell>
        </row>
        <row r="134">
          <cell r="B134">
            <v>114901</v>
          </cell>
          <cell r="C134">
            <v>719020</v>
          </cell>
          <cell r="E134">
            <v>134005</v>
          </cell>
          <cell r="F134">
            <v>0</v>
          </cell>
        </row>
        <row r="135">
          <cell r="B135">
            <v>114902</v>
          </cell>
          <cell r="C135">
            <v>0</v>
          </cell>
          <cell r="E135">
            <v>134006</v>
          </cell>
          <cell r="F135">
            <v>0</v>
          </cell>
        </row>
        <row r="136">
          <cell r="B136">
            <v>114903</v>
          </cell>
          <cell r="C136">
            <v>0</v>
          </cell>
          <cell r="E136">
            <v>134007</v>
          </cell>
          <cell r="F136">
            <v>0</v>
          </cell>
        </row>
        <row r="137">
          <cell r="B137">
            <v>114904</v>
          </cell>
          <cell r="C137">
            <v>13710</v>
          </cell>
          <cell r="E137">
            <v>136000</v>
          </cell>
          <cell r="F137">
            <v>35465062</v>
          </cell>
        </row>
        <row r="138">
          <cell r="B138">
            <v>115000</v>
          </cell>
          <cell r="C138">
            <v>3281112</v>
          </cell>
          <cell r="E138">
            <v>136100</v>
          </cell>
          <cell r="F138">
            <v>0</v>
          </cell>
        </row>
        <row r="139">
          <cell r="B139">
            <v>115001</v>
          </cell>
          <cell r="C139">
            <v>42600</v>
          </cell>
          <cell r="E139">
            <v>136101</v>
          </cell>
          <cell r="F139">
            <v>0</v>
          </cell>
        </row>
        <row r="140">
          <cell r="B140">
            <v>115002</v>
          </cell>
          <cell r="C140">
            <v>0</v>
          </cell>
          <cell r="E140">
            <v>136102</v>
          </cell>
          <cell r="F140">
            <v>0</v>
          </cell>
        </row>
        <row r="141">
          <cell r="B141">
            <v>115003</v>
          </cell>
          <cell r="C141">
            <v>726321</v>
          </cell>
          <cell r="E141">
            <v>136103</v>
          </cell>
          <cell r="F141">
            <v>0</v>
          </cell>
        </row>
        <row r="142">
          <cell r="B142">
            <v>115004</v>
          </cell>
          <cell r="C142">
            <v>0</v>
          </cell>
          <cell r="E142">
            <v>136104</v>
          </cell>
          <cell r="F142">
            <v>0</v>
          </cell>
        </row>
        <row r="143">
          <cell r="B143">
            <v>115005</v>
          </cell>
          <cell r="C143">
            <v>1204958</v>
          </cell>
          <cell r="E143">
            <v>136105</v>
          </cell>
          <cell r="F143">
            <v>0</v>
          </cell>
        </row>
        <row r="144">
          <cell r="B144">
            <v>115006</v>
          </cell>
          <cell r="C144">
            <v>0</v>
          </cell>
          <cell r="E144">
            <v>136106</v>
          </cell>
          <cell r="F144">
            <v>0</v>
          </cell>
        </row>
        <row r="145">
          <cell r="B145">
            <v>115007</v>
          </cell>
          <cell r="C145">
            <v>1307233</v>
          </cell>
          <cell r="E145">
            <v>136107</v>
          </cell>
          <cell r="F145">
            <v>0</v>
          </cell>
        </row>
        <row r="146">
          <cell r="B146">
            <v>115008</v>
          </cell>
          <cell r="C146">
            <v>0</v>
          </cell>
          <cell r="E146">
            <v>136108</v>
          </cell>
          <cell r="F146">
            <v>0</v>
          </cell>
        </row>
        <row r="147">
          <cell r="B147">
            <v>115100</v>
          </cell>
          <cell r="C147">
            <v>20000</v>
          </cell>
          <cell r="E147">
            <v>136109</v>
          </cell>
          <cell r="F147">
            <v>0</v>
          </cell>
        </row>
        <row r="148">
          <cell r="B148">
            <v>115101</v>
          </cell>
          <cell r="C148">
            <v>20000</v>
          </cell>
          <cell r="E148">
            <v>136112</v>
          </cell>
          <cell r="F148">
            <v>0</v>
          </cell>
        </row>
        <row r="149">
          <cell r="B149">
            <v>115200</v>
          </cell>
          <cell r="C149">
            <v>0</v>
          </cell>
          <cell r="E149">
            <v>136113</v>
          </cell>
          <cell r="F149">
            <v>0</v>
          </cell>
        </row>
        <row r="150">
          <cell r="B150">
            <v>115300</v>
          </cell>
          <cell r="C150">
            <v>0</v>
          </cell>
          <cell r="E150">
            <v>136114</v>
          </cell>
          <cell r="F150">
            <v>0</v>
          </cell>
        </row>
        <row r="151">
          <cell r="B151">
            <v>115400</v>
          </cell>
          <cell r="C151">
            <v>0</v>
          </cell>
          <cell r="E151">
            <v>136200</v>
          </cell>
          <cell r="F151">
            <v>35465062</v>
          </cell>
        </row>
        <row r="152">
          <cell r="B152">
            <v>117000</v>
          </cell>
          <cell r="C152">
            <v>36075961</v>
          </cell>
          <cell r="E152">
            <v>136201</v>
          </cell>
          <cell r="F152">
            <v>0</v>
          </cell>
        </row>
        <row r="153">
          <cell r="B153">
            <v>117100</v>
          </cell>
          <cell r="C153">
            <v>0</v>
          </cell>
          <cell r="E153">
            <v>136202</v>
          </cell>
          <cell r="F153">
            <v>23140299</v>
          </cell>
        </row>
        <row r="154">
          <cell r="B154">
            <v>117200</v>
          </cell>
          <cell r="C154">
            <v>24279351</v>
          </cell>
          <cell r="E154">
            <v>136203</v>
          </cell>
          <cell r="F154">
            <v>0</v>
          </cell>
        </row>
        <row r="155">
          <cell r="B155">
            <v>117300</v>
          </cell>
          <cell r="C155">
            <v>0</v>
          </cell>
          <cell r="E155">
            <v>136204</v>
          </cell>
          <cell r="F155">
            <v>0</v>
          </cell>
        </row>
        <row r="156">
          <cell r="B156">
            <v>117400</v>
          </cell>
          <cell r="C156">
            <v>0</v>
          </cell>
          <cell r="E156">
            <v>136205</v>
          </cell>
          <cell r="F156">
            <v>0</v>
          </cell>
        </row>
        <row r="157">
          <cell r="B157">
            <v>117500</v>
          </cell>
          <cell r="C157">
            <v>0</v>
          </cell>
          <cell r="E157">
            <v>136206</v>
          </cell>
          <cell r="F157">
            <v>0</v>
          </cell>
        </row>
        <row r="158">
          <cell r="B158">
            <v>117600</v>
          </cell>
          <cell r="C158">
            <v>0</v>
          </cell>
          <cell r="E158">
            <v>136207</v>
          </cell>
          <cell r="F158">
            <v>0</v>
          </cell>
        </row>
        <row r="159">
          <cell r="B159">
            <v>117700</v>
          </cell>
          <cell r="C159">
            <v>5408858</v>
          </cell>
          <cell r="E159">
            <v>136208</v>
          </cell>
          <cell r="F159">
            <v>5332288</v>
          </cell>
        </row>
        <row r="160">
          <cell r="B160">
            <v>117800</v>
          </cell>
          <cell r="C160">
            <v>0</v>
          </cell>
          <cell r="E160">
            <v>136209</v>
          </cell>
          <cell r="F160">
            <v>0</v>
          </cell>
        </row>
        <row r="161">
          <cell r="B161">
            <v>117900</v>
          </cell>
          <cell r="C161">
            <v>0</v>
          </cell>
          <cell r="E161">
            <v>136210</v>
          </cell>
          <cell r="F161">
            <v>0</v>
          </cell>
        </row>
        <row r="162">
          <cell r="B162">
            <v>118000</v>
          </cell>
          <cell r="C162">
            <v>0</v>
          </cell>
          <cell r="E162">
            <v>136211</v>
          </cell>
          <cell r="F162">
            <v>0</v>
          </cell>
        </row>
        <row r="163">
          <cell r="B163">
            <v>118100</v>
          </cell>
          <cell r="C163">
            <v>0</v>
          </cell>
          <cell r="E163">
            <v>136212</v>
          </cell>
          <cell r="F163">
            <v>0</v>
          </cell>
        </row>
        <row r="164">
          <cell r="B164">
            <v>118200</v>
          </cell>
          <cell r="C164">
            <v>0</v>
          </cell>
          <cell r="E164">
            <v>136213</v>
          </cell>
          <cell r="F164">
            <v>0</v>
          </cell>
        </row>
        <row r="165">
          <cell r="B165">
            <v>118300</v>
          </cell>
          <cell r="C165">
            <v>4314231</v>
          </cell>
          <cell r="E165">
            <v>136214</v>
          </cell>
          <cell r="F165">
            <v>4284581</v>
          </cell>
        </row>
        <row r="166">
          <cell r="B166">
            <v>118400</v>
          </cell>
          <cell r="C166">
            <v>1715310</v>
          </cell>
          <cell r="E166">
            <v>136215</v>
          </cell>
          <cell r="F166">
            <v>1439682</v>
          </cell>
        </row>
        <row r="167">
          <cell r="B167">
            <v>118500</v>
          </cell>
          <cell r="C167">
            <v>0</v>
          </cell>
          <cell r="E167">
            <v>136216</v>
          </cell>
          <cell r="F167">
            <v>0</v>
          </cell>
        </row>
        <row r="168">
          <cell r="B168">
            <v>118600</v>
          </cell>
          <cell r="C168">
            <v>358212</v>
          </cell>
          <cell r="E168">
            <v>136221</v>
          </cell>
          <cell r="F168">
            <v>358212</v>
          </cell>
        </row>
        <row r="169">
          <cell r="B169">
            <v>118700</v>
          </cell>
          <cell r="C169">
            <v>0</v>
          </cell>
          <cell r="E169">
            <v>136223</v>
          </cell>
          <cell r="F169">
            <v>358212</v>
          </cell>
        </row>
        <row r="170">
          <cell r="B170">
            <v>119000</v>
          </cell>
          <cell r="C170">
            <v>0</v>
          </cell>
          <cell r="E170">
            <v>136224</v>
          </cell>
          <cell r="F170">
            <v>0</v>
          </cell>
        </row>
        <row r="171">
          <cell r="B171">
            <v>119200</v>
          </cell>
          <cell r="C171">
            <v>0</v>
          </cell>
          <cell r="E171">
            <v>136222</v>
          </cell>
          <cell r="F171">
            <v>0</v>
          </cell>
        </row>
        <row r="172">
          <cell r="B172">
            <v>119100</v>
          </cell>
          <cell r="C172">
            <v>0</v>
          </cell>
          <cell r="E172">
            <v>136231</v>
          </cell>
          <cell r="F172">
            <v>910000</v>
          </cell>
        </row>
        <row r="173">
          <cell r="B173">
            <v>120000</v>
          </cell>
          <cell r="C173">
            <v>1252090</v>
          </cell>
          <cell r="E173">
            <v>136500</v>
          </cell>
          <cell r="F173">
            <v>0</v>
          </cell>
        </row>
        <row r="174">
          <cell r="B174">
            <v>120100</v>
          </cell>
          <cell r="C174">
            <v>0</v>
          </cell>
          <cell r="E174">
            <v>136501</v>
          </cell>
          <cell r="F174">
            <v>0</v>
          </cell>
        </row>
        <row r="175">
          <cell r="B175">
            <v>120200</v>
          </cell>
          <cell r="C175">
            <v>0</v>
          </cell>
          <cell r="E175">
            <v>136502</v>
          </cell>
          <cell r="F175">
            <v>0</v>
          </cell>
        </row>
        <row r="176">
          <cell r="B176">
            <v>120201</v>
          </cell>
          <cell r="C176">
            <v>0</v>
          </cell>
          <cell r="E176">
            <v>136503</v>
          </cell>
          <cell r="F176">
            <v>0</v>
          </cell>
        </row>
        <row r="177">
          <cell r="B177">
            <v>120202</v>
          </cell>
          <cell r="C177">
            <v>0</v>
          </cell>
          <cell r="E177">
            <v>136504</v>
          </cell>
          <cell r="F177">
            <v>0</v>
          </cell>
        </row>
        <row r="178">
          <cell r="B178">
            <v>120203</v>
          </cell>
          <cell r="C178">
            <v>0</v>
          </cell>
          <cell r="E178">
            <v>136511</v>
          </cell>
          <cell r="F178">
            <v>0</v>
          </cell>
        </row>
        <row r="179">
          <cell r="B179">
            <v>120500</v>
          </cell>
          <cell r="C179">
            <v>0</v>
          </cell>
          <cell r="E179">
            <v>136600</v>
          </cell>
          <cell r="F179">
            <v>0</v>
          </cell>
        </row>
        <row r="180">
          <cell r="B180">
            <v>121000</v>
          </cell>
          <cell r="C180">
            <v>1251952</v>
          </cell>
          <cell r="E180">
            <v>136601</v>
          </cell>
          <cell r="F180">
            <v>0</v>
          </cell>
        </row>
        <row r="181">
          <cell r="B181">
            <v>121100</v>
          </cell>
          <cell r="C181">
            <v>523966</v>
          </cell>
          <cell r="E181">
            <v>136611</v>
          </cell>
          <cell r="F181">
            <v>0</v>
          </cell>
        </row>
        <row r="182">
          <cell r="B182">
            <v>121200</v>
          </cell>
          <cell r="C182">
            <v>438681</v>
          </cell>
          <cell r="E182">
            <v>137000</v>
          </cell>
          <cell r="F182">
            <v>0</v>
          </cell>
        </row>
        <row r="183">
          <cell r="B183">
            <v>121201</v>
          </cell>
          <cell r="C183">
            <v>335998</v>
          </cell>
          <cell r="E183">
            <v>137100</v>
          </cell>
          <cell r="F183">
            <v>0</v>
          </cell>
        </row>
        <row r="184">
          <cell r="B184">
            <v>121202</v>
          </cell>
          <cell r="C184">
            <v>102683</v>
          </cell>
          <cell r="E184">
            <v>137200</v>
          </cell>
          <cell r="F184">
            <v>0</v>
          </cell>
        </row>
        <row r="185">
          <cell r="B185">
            <v>121300</v>
          </cell>
          <cell r="C185">
            <v>0</v>
          </cell>
          <cell r="E185">
            <v>137201</v>
          </cell>
          <cell r="F185">
            <v>0</v>
          </cell>
        </row>
        <row r="186">
          <cell r="B186">
            <v>121400</v>
          </cell>
          <cell r="C186">
            <v>289305</v>
          </cell>
          <cell r="E186">
            <v>137202</v>
          </cell>
          <cell r="F186">
            <v>0</v>
          </cell>
        </row>
        <row r="187">
          <cell r="B187">
            <v>121401</v>
          </cell>
          <cell r="C187">
            <v>1581</v>
          </cell>
          <cell r="E187">
            <v>140000</v>
          </cell>
          <cell r="F187">
            <v>3043273</v>
          </cell>
        </row>
        <row r="188">
          <cell r="B188">
            <v>121402</v>
          </cell>
          <cell r="C188">
            <v>0</v>
          </cell>
          <cell r="E188">
            <v>140100</v>
          </cell>
          <cell r="F188">
            <v>0</v>
          </cell>
        </row>
        <row r="189">
          <cell r="B189">
            <v>121403</v>
          </cell>
          <cell r="C189">
            <v>287723</v>
          </cell>
          <cell r="E189">
            <v>140200</v>
          </cell>
          <cell r="F189">
            <v>56334</v>
          </cell>
        </row>
        <row r="190">
          <cell r="B190">
            <v>121411</v>
          </cell>
          <cell r="C190">
            <v>0</v>
          </cell>
          <cell r="E190">
            <v>140300</v>
          </cell>
          <cell r="F190">
            <v>0</v>
          </cell>
        </row>
        <row r="191">
          <cell r="B191">
            <v>121500</v>
          </cell>
          <cell r="C191">
            <v>0</v>
          </cell>
          <cell r="E191">
            <v>140400</v>
          </cell>
          <cell r="F191">
            <v>2630333</v>
          </cell>
        </row>
        <row r="192">
          <cell r="B192">
            <v>121501</v>
          </cell>
          <cell r="C192">
            <v>0</v>
          </cell>
          <cell r="E192">
            <v>140401</v>
          </cell>
          <cell r="F192">
            <v>2630333</v>
          </cell>
        </row>
        <row r="193">
          <cell r="B193">
            <v>121502</v>
          </cell>
          <cell r="C193">
            <v>0</v>
          </cell>
          <cell r="E193">
            <v>140402</v>
          </cell>
          <cell r="F193">
            <v>0</v>
          </cell>
        </row>
        <row r="194">
          <cell r="B194">
            <v>122000</v>
          </cell>
          <cell r="C194">
            <v>139</v>
          </cell>
          <cell r="E194">
            <v>140411</v>
          </cell>
          <cell r="F194">
            <v>0</v>
          </cell>
        </row>
        <row r="195">
          <cell r="B195">
            <v>122100</v>
          </cell>
          <cell r="C195">
            <v>0</v>
          </cell>
          <cell r="E195">
            <v>140500</v>
          </cell>
          <cell r="F195">
            <v>51762</v>
          </cell>
        </row>
        <row r="196">
          <cell r="B196">
            <v>122101</v>
          </cell>
          <cell r="C196">
            <v>0</v>
          </cell>
          <cell r="E196">
            <v>140501</v>
          </cell>
          <cell r="F196">
            <v>51762</v>
          </cell>
        </row>
        <row r="197">
          <cell r="B197">
            <v>122111</v>
          </cell>
          <cell r="C197">
            <v>0</v>
          </cell>
          <cell r="E197">
            <v>140502</v>
          </cell>
          <cell r="F197">
            <v>0</v>
          </cell>
        </row>
        <row r="198">
          <cell r="B198">
            <v>122200</v>
          </cell>
          <cell r="C198">
            <v>0</v>
          </cell>
          <cell r="E198">
            <v>140511</v>
          </cell>
          <cell r="F198">
            <v>0</v>
          </cell>
        </row>
        <row r="199">
          <cell r="B199">
            <v>122201</v>
          </cell>
          <cell r="C199">
            <v>0</v>
          </cell>
          <cell r="E199">
            <v>140600</v>
          </cell>
          <cell r="F199">
            <v>0</v>
          </cell>
        </row>
        <row r="200">
          <cell r="B200">
            <v>122202</v>
          </cell>
          <cell r="C200">
            <v>0</v>
          </cell>
          <cell r="E200">
            <v>140700</v>
          </cell>
          <cell r="F200">
            <v>115309</v>
          </cell>
        </row>
        <row r="201">
          <cell r="B201">
            <v>122300</v>
          </cell>
          <cell r="C201">
            <v>0</v>
          </cell>
          <cell r="E201">
            <v>140701</v>
          </cell>
          <cell r="F201">
            <v>115309</v>
          </cell>
        </row>
        <row r="202">
          <cell r="B202">
            <v>122301</v>
          </cell>
          <cell r="C202">
            <v>0</v>
          </cell>
          <cell r="E202">
            <v>140702</v>
          </cell>
          <cell r="F202">
            <v>0</v>
          </cell>
        </row>
        <row r="203">
          <cell r="B203">
            <v>122302</v>
          </cell>
          <cell r="C203">
            <v>0</v>
          </cell>
          <cell r="E203">
            <v>140703</v>
          </cell>
          <cell r="F203">
            <v>0</v>
          </cell>
        </row>
        <row r="204">
          <cell r="B204">
            <v>122400</v>
          </cell>
          <cell r="C204">
            <v>0</v>
          </cell>
          <cell r="E204">
            <v>140704</v>
          </cell>
          <cell r="F204">
            <v>0</v>
          </cell>
        </row>
        <row r="205">
          <cell r="B205">
            <v>122800</v>
          </cell>
          <cell r="C205">
            <v>139</v>
          </cell>
          <cell r="E205">
            <v>140705</v>
          </cell>
          <cell r="F205">
            <v>0</v>
          </cell>
        </row>
        <row r="206">
          <cell r="B206">
            <v>122801</v>
          </cell>
          <cell r="C206">
            <v>0</v>
          </cell>
          <cell r="E206">
            <v>140706</v>
          </cell>
          <cell r="F206">
            <v>0</v>
          </cell>
        </row>
        <row r="207">
          <cell r="B207">
            <v>122802</v>
          </cell>
          <cell r="C207">
            <v>139</v>
          </cell>
          <cell r="E207">
            <v>140707</v>
          </cell>
          <cell r="F207">
            <v>0</v>
          </cell>
        </row>
        <row r="208">
          <cell r="B208">
            <v>122820</v>
          </cell>
          <cell r="C208">
            <v>0</v>
          </cell>
          <cell r="E208">
            <v>140708</v>
          </cell>
          <cell r="F208">
            <v>0</v>
          </cell>
        </row>
        <row r="209">
          <cell r="B209">
            <v>123000</v>
          </cell>
          <cell r="C209">
            <v>0</v>
          </cell>
          <cell r="E209">
            <v>140721</v>
          </cell>
          <cell r="F209">
            <v>0</v>
          </cell>
        </row>
        <row r="210">
          <cell r="B210">
            <v>123100</v>
          </cell>
          <cell r="C210">
            <v>0</v>
          </cell>
          <cell r="E210">
            <v>140800</v>
          </cell>
          <cell r="F210">
            <v>3427</v>
          </cell>
        </row>
        <row r="211">
          <cell r="B211">
            <v>123200</v>
          </cell>
          <cell r="C211">
            <v>0</v>
          </cell>
          <cell r="E211">
            <v>140801</v>
          </cell>
          <cell r="F211">
            <v>0</v>
          </cell>
        </row>
        <row r="212">
          <cell r="B212">
            <v>124000</v>
          </cell>
          <cell r="C212">
            <v>1507916</v>
          </cell>
          <cell r="E212">
            <v>140802</v>
          </cell>
          <cell r="F212">
            <v>3244</v>
          </cell>
        </row>
        <row r="213">
          <cell r="B213">
            <v>124100</v>
          </cell>
          <cell r="C213">
            <v>0</v>
          </cell>
          <cell r="E213">
            <v>140803</v>
          </cell>
          <cell r="F213">
            <v>0</v>
          </cell>
        </row>
        <row r="214">
          <cell r="B214">
            <v>124200</v>
          </cell>
          <cell r="C214">
            <v>0</v>
          </cell>
          <cell r="E214">
            <v>140804</v>
          </cell>
          <cell r="F214">
            <v>0</v>
          </cell>
        </row>
        <row r="215">
          <cell r="B215">
            <v>124300</v>
          </cell>
          <cell r="C215">
            <v>0</v>
          </cell>
          <cell r="E215">
            <v>140805</v>
          </cell>
          <cell r="F215">
            <v>0</v>
          </cell>
        </row>
        <row r="216">
          <cell r="B216">
            <v>124400</v>
          </cell>
          <cell r="C216">
            <v>249431</v>
          </cell>
          <cell r="E216">
            <v>140806</v>
          </cell>
          <cell r="F216">
            <v>0</v>
          </cell>
        </row>
        <row r="217">
          <cell r="B217">
            <v>124401</v>
          </cell>
          <cell r="C217">
            <v>0</v>
          </cell>
          <cell r="E217">
            <v>140807</v>
          </cell>
          <cell r="F217">
            <v>42</v>
          </cell>
        </row>
        <row r="218">
          <cell r="B218">
            <v>124402</v>
          </cell>
          <cell r="C218">
            <v>0</v>
          </cell>
          <cell r="E218">
            <v>140808</v>
          </cell>
          <cell r="F218">
            <v>0</v>
          </cell>
        </row>
        <row r="219">
          <cell r="B219">
            <v>124403</v>
          </cell>
          <cell r="C219">
            <v>0</v>
          </cell>
          <cell r="E219">
            <v>140809</v>
          </cell>
          <cell r="F219">
            <v>0</v>
          </cell>
        </row>
        <row r="220">
          <cell r="B220">
            <v>124404</v>
          </cell>
          <cell r="C220">
            <v>0</v>
          </cell>
          <cell r="E220">
            <v>140811</v>
          </cell>
          <cell r="F220">
            <v>140</v>
          </cell>
        </row>
        <row r="221">
          <cell r="B221">
            <v>124405</v>
          </cell>
          <cell r="C221">
            <v>0</v>
          </cell>
          <cell r="E221">
            <v>140900</v>
          </cell>
          <cell r="F221">
            <v>52989</v>
          </cell>
        </row>
        <row r="222">
          <cell r="B222">
            <v>124406</v>
          </cell>
          <cell r="C222">
            <v>0</v>
          </cell>
          <cell r="E222">
            <v>140901</v>
          </cell>
          <cell r="F222">
            <v>16433</v>
          </cell>
        </row>
        <row r="223">
          <cell r="B223">
            <v>124411</v>
          </cell>
          <cell r="C223">
            <v>7830</v>
          </cell>
          <cell r="E223">
            <v>140902</v>
          </cell>
          <cell r="F223">
            <v>31854</v>
          </cell>
        </row>
        <row r="224">
          <cell r="B224">
            <v>124412</v>
          </cell>
          <cell r="C224">
            <v>7830</v>
          </cell>
          <cell r="E224">
            <v>140921</v>
          </cell>
          <cell r="F224">
            <v>21654</v>
          </cell>
        </row>
        <row r="225">
          <cell r="B225">
            <v>124413</v>
          </cell>
          <cell r="C225">
            <v>0</v>
          </cell>
          <cell r="E225">
            <v>140922</v>
          </cell>
          <cell r="F225">
            <v>9600</v>
          </cell>
        </row>
        <row r="226">
          <cell r="B226">
            <v>124414</v>
          </cell>
          <cell r="C226">
            <v>0</v>
          </cell>
          <cell r="E226">
            <v>140923</v>
          </cell>
          <cell r="F226">
            <v>0</v>
          </cell>
        </row>
        <row r="227">
          <cell r="B227">
            <v>124416</v>
          </cell>
          <cell r="C227">
            <v>0</v>
          </cell>
          <cell r="E227">
            <v>140924</v>
          </cell>
          <cell r="F227">
            <v>0</v>
          </cell>
        </row>
        <row r="228">
          <cell r="B228">
            <v>124417</v>
          </cell>
          <cell r="C228">
            <v>0</v>
          </cell>
          <cell r="E228">
            <v>140925</v>
          </cell>
          <cell r="F228">
            <v>0</v>
          </cell>
        </row>
        <row r="229">
          <cell r="B229">
            <v>124418</v>
          </cell>
          <cell r="C229">
            <v>0</v>
          </cell>
          <cell r="E229">
            <v>140926</v>
          </cell>
          <cell r="F229">
            <v>0</v>
          </cell>
        </row>
        <row r="230">
          <cell r="B230">
            <v>124421</v>
          </cell>
          <cell r="C230">
            <v>241510</v>
          </cell>
          <cell r="E230">
            <v>140927</v>
          </cell>
          <cell r="F230">
            <v>0</v>
          </cell>
        </row>
        <row r="231">
          <cell r="B231">
            <v>124422</v>
          </cell>
          <cell r="C231">
            <v>15105</v>
          </cell>
          <cell r="E231">
            <v>140928</v>
          </cell>
          <cell r="F231">
            <v>600</v>
          </cell>
        </row>
        <row r="232">
          <cell r="B232">
            <v>124423</v>
          </cell>
          <cell r="C232">
            <v>6808</v>
          </cell>
          <cell r="E232">
            <v>140903</v>
          </cell>
          <cell r="F232">
            <v>2432</v>
          </cell>
        </row>
        <row r="233">
          <cell r="B233">
            <v>124424</v>
          </cell>
          <cell r="C233">
            <v>0</v>
          </cell>
          <cell r="E233">
            <v>140904</v>
          </cell>
          <cell r="F233">
            <v>2270</v>
          </cell>
        </row>
        <row r="234">
          <cell r="B234">
            <v>124425</v>
          </cell>
          <cell r="C234">
            <v>207986</v>
          </cell>
          <cell r="E234">
            <v>140905</v>
          </cell>
          <cell r="F234">
            <v>0</v>
          </cell>
        </row>
        <row r="235">
          <cell r="B235">
            <v>124426</v>
          </cell>
          <cell r="C235">
            <v>0</v>
          </cell>
          <cell r="E235">
            <v>140906</v>
          </cell>
          <cell r="F235">
            <v>0</v>
          </cell>
        </row>
        <row r="236">
          <cell r="B236">
            <v>124427</v>
          </cell>
          <cell r="C236">
            <v>0</v>
          </cell>
          <cell r="E236">
            <v>140907</v>
          </cell>
          <cell r="F236">
            <v>0</v>
          </cell>
        </row>
        <row r="237">
          <cell r="B237">
            <v>124428</v>
          </cell>
          <cell r="C237">
            <v>0</v>
          </cell>
          <cell r="E237">
            <v>141000</v>
          </cell>
          <cell r="F237">
            <v>0</v>
          </cell>
        </row>
        <row r="238">
          <cell r="B238">
            <v>124429</v>
          </cell>
          <cell r="C238">
            <v>11609</v>
          </cell>
          <cell r="E238">
            <v>141100</v>
          </cell>
          <cell r="F238">
            <v>0</v>
          </cell>
        </row>
        <row r="239">
          <cell r="B239">
            <v>124431</v>
          </cell>
          <cell r="C239">
            <v>91</v>
          </cell>
          <cell r="E239">
            <v>141200</v>
          </cell>
          <cell r="F239">
            <v>40133</v>
          </cell>
        </row>
        <row r="240">
          <cell r="B240">
            <v>124432</v>
          </cell>
          <cell r="C240">
            <v>91</v>
          </cell>
          <cell r="E240">
            <v>141201</v>
          </cell>
          <cell r="F240">
            <v>0</v>
          </cell>
        </row>
        <row r="241">
          <cell r="B241">
            <v>124433</v>
          </cell>
          <cell r="C241">
            <v>0</v>
          </cell>
          <cell r="E241">
            <v>141202</v>
          </cell>
          <cell r="F241">
            <v>388</v>
          </cell>
        </row>
        <row r="242">
          <cell r="B242">
            <v>124441</v>
          </cell>
          <cell r="C242">
            <v>0</v>
          </cell>
          <cell r="E242">
            <v>141219</v>
          </cell>
          <cell r="F242">
            <v>188</v>
          </cell>
        </row>
        <row r="243">
          <cell r="B243">
            <v>124442</v>
          </cell>
          <cell r="C243">
            <v>0</v>
          </cell>
          <cell r="E243">
            <v>141220</v>
          </cell>
          <cell r="F243">
            <v>200</v>
          </cell>
        </row>
        <row r="244">
          <cell r="B244">
            <v>124443</v>
          </cell>
          <cell r="C244">
            <v>0</v>
          </cell>
          <cell r="E244">
            <v>141203</v>
          </cell>
          <cell r="F244">
            <v>0</v>
          </cell>
        </row>
        <row r="245">
          <cell r="B245">
            <v>124500</v>
          </cell>
          <cell r="C245">
            <v>300</v>
          </cell>
          <cell r="E245">
            <v>141204</v>
          </cell>
          <cell r="F245">
            <v>0</v>
          </cell>
        </row>
        <row r="246">
          <cell r="B246">
            <v>124501</v>
          </cell>
          <cell r="C246">
            <v>0</v>
          </cell>
          <cell r="E246">
            <v>141205</v>
          </cell>
          <cell r="F246">
            <v>0</v>
          </cell>
        </row>
        <row r="247">
          <cell r="B247">
            <v>124502</v>
          </cell>
          <cell r="C247">
            <v>0</v>
          </cell>
          <cell r="E247">
            <v>141206</v>
          </cell>
          <cell r="F247">
            <v>0</v>
          </cell>
        </row>
        <row r="248">
          <cell r="B248">
            <v>124503</v>
          </cell>
          <cell r="C248">
            <v>0</v>
          </cell>
          <cell r="E248">
            <v>141207</v>
          </cell>
          <cell r="F248">
            <v>118</v>
          </cell>
        </row>
        <row r="249">
          <cell r="B249">
            <v>124511</v>
          </cell>
          <cell r="C249">
            <v>300</v>
          </cell>
          <cell r="E249">
            <v>141208</v>
          </cell>
          <cell r="F249">
            <v>0</v>
          </cell>
        </row>
        <row r="250">
          <cell r="B250">
            <v>124600</v>
          </cell>
          <cell r="C250">
            <v>0</v>
          </cell>
          <cell r="E250">
            <v>141209</v>
          </cell>
          <cell r="F250">
            <v>0</v>
          </cell>
        </row>
        <row r="251">
          <cell r="B251">
            <v>124601</v>
          </cell>
          <cell r="C251">
            <v>0</v>
          </cell>
          <cell r="E251">
            <v>141210</v>
          </cell>
          <cell r="F251">
            <v>0</v>
          </cell>
        </row>
        <row r="252">
          <cell r="B252">
            <v>124602</v>
          </cell>
          <cell r="C252">
            <v>0</v>
          </cell>
          <cell r="E252">
            <v>141211</v>
          </cell>
          <cell r="F252">
            <v>0</v>
          </cell>
        </row>
        <row r="253">
          <cell r="B253">
            <v>124603</v>
          </cell>
          <cell r="C253">
            <v>0</v>
          </cell>
          <cell r="E253">
            <v>141212</v>
          </cell>
          <cell r="F253">
            <v>0</v>
          </cell>
        </row>
        <row r="254">
          <cell r="B254">
            <v>124604</v>
          </cell>
          <cell r="C254">
            <v>0</v>
          </cell>
          <cell r="E254">
            <v>141213</v>
          </cell>
          <cell r="F254">
            <v>0</v>
          </cell>
        </row>
        <row r="255">
          <cell r="B255">
            <v>124605</v>
          </cell>
          <cell r="C255">
            <v>0</v>
          </cell>
          <cell r="E255">
            <v>141214</v>
          </cell>
          <cell r="F255">
            <v>0</v>
          </cell>
        </row>
        <row r="256">
          <cell r="B256">
            <v>124606</v>
          </cell>
          <cell r="C256">
            <v>0</v>
          </cell>
          <cell r="E256">
            <v>141215</v>
          </cell>
          <cell r="F256">
            <v>0</v>
          </cell>
        </row>
        <row r="257">
          <cell r="B257">
            <v>124607</v>
          </cell>
          <cell r="C257">
            <v>0</v>
          </cell>
          <cell r="E257">
            <v>141216</v>
          </cell>
          <cell r="F257">
            <v>0</v>
          </cell>
        </row>
        <row r="258">
          <cell r="B258">
            <v>124608</v>
          </cell>
          <cell r="C258">
            <v>0</v>
          </cell>
          <cell r="E258">
            <v>141217</v>
          </cell>
          <cell r="F258">
            <v>0</v>
          </cell>
        </row>
        <row r="259">
          <cell r="B259">
            <v>124609</v>
          </cell>
          <cell r="C259">
            <v>0</v>
          </cell>
          <cell r="E259">
            <v>141218</v>
          </cell>
          <cell r="F259">
            <v>0</v>
          </cell>
        </row>
        <row r="260">
          <cell r="B260">
            <v>124610</v>
          </cell>
          <cell r="C260">
            <v>0</v>
          </cell>
          <cell r="E260">
            <v>141221</v>
          </cell>
          <cell r="F260">
            <v>0</v>
          </cell>
        </row>
        <row r="261">
          <cell r="B261">
            <v>124614</v>
          </cell>
          <cell r="C261">
            <v>0</v>
          </cell>
          <cell r="E261">
            <v>141222</v>
          </cell>
          <cell r="F261">
            <v>0</v>
          </cell>
        </row>
        <row r="262">
          <cell r="B262">
            <v>124615</v>
          </cell>
          <cell r="C262">
            <v>0</v>
          </cell>
          <cell r="E262">
            <v>141230</v>
          </cell>
          <cell r="F262">
            <v>0</v>
          </cell>
        </row>
        <row r="263">
          <cell r="B263">
            <v>124611</v>
          </cell>
          <cell r="C263">
            <v>0</v>
          </cell>
          <cell r="E263">
            <v>141231</v>
          </cell>
          <cell r="F263">
            <v>39627</v>
          </cell>
        </row>
        <row r="264">
          <cell r="B264">
            <v>124612</v>
          </cell>
          <cell r="C264">
            <v>0</v>
          </cell>
          <cell r="E264">
            <v>141232</v>
          </cell>
          <cell r="F264">
            <v>0</v>
          </cell>
        </row>
        <row r="265">
          <cell r="B265">
            <v>124613</v>
          </cell>
          <cell r="C265">
            <v>0</v>
          </cell>
          <cell r="E265">
            <v>141233</v>
          </cell>
          <cell r="F265">
            <v>0</v>
          </cell>
        </row>
        <row r="266">
          <cell r="B266">
            <v>124700</v>
          </cell>
          <cell r="C266">
            <v>0</v>
          </cell>
          <cell r="E266">
            <v>141234</v>
          </cell>
          <cell r="F266">
            <v>0</v>
          </cell>
        </row>
        <row r="267">
          <cell r="B267">
            <v>124800</v>
          </cell>
          <cell r="C267">
            <v>1172136</v>
          </cell>
          <cell r="E267">
            <v>141300</v>
          </cell>
          <cell r="F267">
            <v>74807</v>
          </cell>
        </row>
        <row r="268">
          <cell r="B268">
            <v>124801</v>
          </cell>
          <cell r="C268">
            <v>1172136</v>
          </cell>
          <cell r="E268">
            <v>141301</v>
          </cell>
          <cell r="F268">
            <v>0</v>
          </cell>
        </row>
        <row r="269">
          <cell r="B269">
            <v>124802</v>
          </cell>
          <cell r="C269">
            <v>0</v>
          </cell>
          <cell r="E269">
            <v>141302</v>
          </cell>
          <cell r="F269">
            <v>74807</v>
          </cell>
        </row>
        <row r="270">
          <cell r="B270">
            <v>124803</v>
          </cell>
          <cell r="C270">
            <v>0</v>
          </cell>
          <cell r="E270">
            <v>141400</v>
          </cell>
          <cell r="F270">
            <v>20</v>
          </cell>
        </row>
        <row r="271">
          <cell r="B271">
            <v>124811</v>
          </cell>
          <cell r="C271">
            <v>0</v>
          </cell>
          <cell r="E271">
            <v>141500</v>
          </cell>
          <cell r="F271">
            <v>0</v>
          </cell>
        </row>
        <row r="272">
          <cell r="B272">
            <v>124900</v>
          </cell>
          <cell r="C272">
            <v>0</v>
          </cell>
          <cell r="E272">
            <v>141501</v>
          </cell>
          <cell r="F272">
            <v>0</v>
          </cell>
        </row>
        <row r="273">
          <cell r="B273">
            <v>124901</v>
          </cell>
          <cell r="C273">
            <v>0</v>
          </cell>
          <cell r="E273">
            <v>141600</v>
          </cell>
          <cell r="F273">
            <v>0</v>
          </cell>
        </row>
        <row r="274">
          <cell r="B274">
            <v>124902</v>
          </cell>
          <cell r="C274">
            <v>0</v>
          </cell>
          <cell r="E274">
            <v>141601</v>
          </cell>
          <cell r="F274">
            <v>0</v>
          </cell>
        </row>
        <row r="275">
          <cell r="B275">
            <v>124911</v>
          </cell>
          <cell r="C275">
            <v>0</v>
          </cell>
          <cell r="E275">
            <v>141611</v>
          </cell>
          <cell r="F275">
            <v>0</v>
          </cell>
        </row>
        <row r="276">
          <cell r="B276">
            <v>125000</v>
          </cell>
          <cell r="C276">
            <v>14951</v>
          </cell>
          <cell r="E276">
            <v>141612</v>
          </cell>
          <cell r="F276">
            <v>0</v>
          </cell>
        </row>
        <row r="277">
          <cell r="B277">
            <v>125001</v>
          </cell>
          <cell r="C277">
            <v>14951</v>
          </cell>
          <cell r="E277">
            <v>141602</v>
          </cell>
          <cell r="F277">
            <v>0</v>
          </cell>
        </row>
        <row r="278">
          <cell r="B278">
            <v>125002</v>
          </cell>
          <cell r="C278">
            <v>0</v>
          </cell>
          <cell r="E278">
            <v>141700</v>
          </cell>
          <cell r="F278">
            <v>18158</v>
          </cell>
        </row>
        <row r="279">
          <cell r="B279">
            <v>125100</v>
          </cell>
          <cell r="C279">
            <v>0</v>
          </cell>
          <cell r="E279">
            <v>141701</v>
          </cell>
          <cell r="F279">
            <v>421</v>
          </cell>
        </row>
        <row r="280">
          <cell r="B280">
            <v>125101</v>
          </cell>
          <cell r="C280">
            <v>0</v>
          </cell>
          <cell r="E280">
            <v>141702</v>
          </cell>
          <cell r="F280">
            <v>1904</v>
          </cell>
        </row>
        <row r="281">
          <cell r="B281">
            <v>125102</v>
          </cell>
          <cell r="C281">
            <v>0</v>
          </cell>
          <cell r="E281">
            <v>141703</v>
          </cell>
          <cell r="F281">
            <v>0</v>
          </cell>
        </row>
        <row r="282">
          <cell r="B282">
            <v>125111</v>
          </cell>
          <cell r="C282">
            <v>0</v>
          </cell>
          <cell r="E282">
            <v>141711</v>
          </cell>
          <cell r="F282">
            <v>15784</v>
          </cell>
        </row>
        <row r="283">
          <cell r="B283">
            <v>125200</v>
          </cell>
          <cell r="C283">
            <v>71099</v>
          </cell>
          <cell r="E283">
            <v>141713</v>
          </cell>
          <cell r="F283">
            <v>15784</v>
          </cell>
        </row>
        <row r="284">
          <cell r="B284">
            <v>125201</v>
          </cell>
          <cell r="C284">
            <v>71099</v>
          </cell>
          <cell r="E284">
            <v>141714</v>
          </cell>
          <cell r="F284">
            <v>0</v>
          </cell>
        </row>
        <row r="285">
          <cell r="B285">
            <v>125202</v>
          </cell>
          <cell r="C285">
            <v>71099</v>
          </cell>
          <cell r="E285">
            <v>141712</v>
          </cell>
          <cell r="F285">
            <v>50</v>
          </cell>
        </row>
        <row r="286">
          <cell r="B286">
            <v>125203</v>
          </cell>
          <cell r="C286">
            <v>0</v>
          </cell>
          <cell r="E286">
            <v>141789</v>
          </cell>
          <cell r="F286">
            <v>0</v>
          </cell>
        </row>
        <row r="287">
          <cell r="B287">
            <v>125204</v>
          </cell>
          <cell r="C287">
            <v>0</v>
          </cell>
          <cell r="E287">
            <v>141800</v>
          </cell>
          <cell r="F287">
            <v>0</v>
          </cell>
        </row>
        <row r="288">
          <cell r="B288">
            <v>125210</v>
          </cell>
          <cell r="C288">
            <v>0</v>
          </cell>
          <cell r="E288">
            <v>141900</v>
          </cell>
          <cell r="F288">
            <v>0</v>
          </cell>
        </row>
        <row r="289">
          <cell r="B289">
            <v>125205</v>
          </cell>
          <cell r="C289">
            <v>0</v>
          </cell>
          <cell r="E289">
            <v>146000</v>
          </cell>
          <cell r="F289">
            <v>3054889</v>
          </cell>
        </row>
        <row r="290">
          <cell r="B290">
            <v>125206</v>
          </cell>
          <cell r="C290">
            <v>0</v>
          </cell>
          <cell r="E290">
            <v>146100</v>
          </cell>
          <cell r="F290">
            <v>2592183</v>
          </cell>
        </row>
        <row r="291">
          <cell r="B291">
            <v>125211</v>
          </cell>
          <cell r="C291">
            <v>0</v>
          </cell>
          <cell r="E291">
            <v>146101</v>
          </cell>
          <cell r="F291">
            <v>2264969</v>
          </cell>
        </row>
        <row r="292">
          <cell r="B292">
            <v>125212</v>
          </cell>
          <cell r="C292">
            <v>0</v>
          </cell>
          <cell r="E292">
            <v>146102</v>
          </cell>
          <cell r="F292">
            <v>263867</v>
          </cell>
        </row>
        <row r="293">
          <cell r="B293">
            <v>125213</v>
          </cell>
          <cell r="C293">
            <v>0</v>
          </cell>
          <cell r="E293">
            <v>146103</v>
          </cell>
          <cell r="F293">
            <v>28346</v>
          </cell>
        </row>
        <row r="294">
          <cell r="B294">
            <v>125214</v>
          </cell>
          <cell r="C294">
            <v>0</v>
          </cell>
          <cell r="E294">
            <v>146104</v>
          </cell>
          <cell r="F294">
            <v>0</v>
          </cell>
        </row>
        <row r="295">
          <cell r="B295">
            <v>125215</v>
          </cell>
          <cell r="C295">
            <v>0</v>
          </cell>
          <cell r="E295">
            <v>146105</v>
          </cell>
          <cell r="F295">
            <v>0</v>
          </cell>
        </row>
        <row r="296">
          <cell r="B296">
            <v>125216</v>
          </cell>
          <cell r="C296">
            <v>0</v>
          </cell>
          <cell r="E296">
            <v>146111</v>
          </cell>
          <cell r="F296">
            <v>35000</v>
          </cell>
        </row>
        <row r="297">
          <cell r="B297">
            <v>125217</v>
          </cell>
          <cell r="C297">
            <v>0</v>
          </cell>
          <cell r="E297">
            <v>146200</v>
          </cell>
          <cell r="F297">
            <v>426699</v>
          </cell>
        </row>
        <row r="298">
          <cell r="B298">
            <v>125218</v>
          </cell>
          <cell r="C298">
            <v>0</v>
          </cell>
          <cell r="E298">
            <v>146201</v>
          </cell>
          <cell r="F298">
            <v>283408</v>
          </cell>
        </row>
        <row r="299">
          <cell r="B299">
            <v>125219</v>
          </cell>
          <cell r="C299">
            <v>0</v>
          </cell>
          <cell r="E299">
            <v>146202</v>
          </cell>
          <cell r="F299">
            <v>0</v>
          </cell>
        </row>
        <row r="300">
          <cell r="B300">
            <v>125220</v>
          </cell>
          <cell r="C300">
            <v>0</v>
          </cell>
          <cell r="E300">
            <v>146203</v>
          </cell>
          <cell r="F300">
            <v>143292</v>
          </cell>
        </row>
        <row r="301">
          <cell r="B301">
            <v>125221</v>
          </cell>
          <cell r="C301">
            <v>0</v>
          </cell>
          <cell r="E301">
            <v>146204</v>
          </cell>
          <cell r="F301">
            <v>33</v>
          </cell>
        </row>
        <row r="302">
          <cell r="B302">
            <v>125231</v>
          </cell>
          <cell r="C302">
            <v>0</v>
          </cell>
          <cell r="E302">
            <v>146205</v>
          </cell>
          <cell r="F302">
            <v>0</v>
          </cell>
        </row>
        <row r="303">
          <cell r="B303">
            <v>125300</v>
          </cell>
          <cell r="C303">
            <v>0</v>
          </cell>
          <cell r="E303">
            <v>146206</v>
          </cell>
          <cell r="F303">
            <v>143259</v>
          </cell>
        </row>
        <row r="304">
          <cell r="B304">
            <v>125400</v>
          </cell>
          <cell r="C304">
            <v>0</v>
          </cell>
          <cell r="E304">
            <v>146210</v>
          </cell>
          <cell r="F304">
            <v>0</v>
          </cell>
        </row>
        <row r="305">
          <cell r="B305">
            <v>125401</v>
          </cell>
          <cell r="C305">
            <v>0</v>
          </cell>
          <cell r="E305">
            <v>146300</v>
          </cell>
          <cell r="F305">
            <v>0</v>
          </cell>
        </row>
        <row r="306">
          <cell r="B306">
            <v>125500</v>
          </cell>
          <cell r="C306">
            <v>0</v>
          </cell>
          <cell r="E306">
            <v>146301</v>
          </cell>
          <cell r="F306">
            <v>0</v>
          </cell>
        </row>
        <row r="307">
          <cell r="B307">
            <v>125600</v>
          </cell>
          <cell r="C307">
            <v>0</v>
          </cell>
          <cell r="E307">
            <v>146302</v>
          </cell>
          <cell r="F307">
            <v>0</v>
          </cell>
        </row>
        <row r="308">
          <cell r="B308">
            <v>126000</v>
          </cell>
          <cell r="C308">
            <v>74807</v>
          </cell>
          <cell r="E308">
            <v>146311</v>
          </cell>
          <cell r="F308">
            <v>0</v>
          </cell>
        </row>
        <row r="309">
          <cell r="B309">
            <v>126100</v>
          </cell>
          <cell r="C309">
            <v>0</v>
          </cell>
          <cell r="E309">
            <v>146400</v>
          </cell>
          <cell r="F309">
            <v>36007</v>
          </cell>
        </row>
        <row r="310">
          <cell r="B310">
            <v>126200</v>
          </cell>
          <cell r="C310">
            <v>74807</v>
          </cell>
          <cell r="E310">
            <v>146401</v>
          </cell>
          <cell r="F310">
            <v>0</v>
          </cell>
        </row>
        <row r="311">
          <cell r="B311">
            <v>126201</v>
          </cell>
          <cell r="C311">
            <v>0</v>
          </cell>
          <cell r="E311">
            <v>146402</v>
          </cell>
          <cell r="F311">
            <v>0</v>
          </cell>
        </row>
        <row r="312">
          <cell r="B312">
            <v>126202</v>
          </cell>
          <cell r="C312">
            <v>0</v>
          </cell>
          <cell r="E312">
            <v>146403</v>
          </cell>
          <cell r="F312">
            <v>0</v>
          </cell>
        </row>
        <row r="313">
          <cell r="B313">
            <v>126203</v>
          </cell>
          <cell r="C313">
            <v>74807</v>
          </cell>
          <cell r="E313">
            <v>146404</v>
          </cell>
          <cell r="F313">
            <v>0</v>
          </cell>
        </row>
        <row r="314">
          <cell r="B314">
            <v>126300</v>
          </cell>
          <cell r="C314">
            <v>0</v>
          </cell>
          <cell r="E314">
            <v>146410</v>
          </cell>
          <cell r="F314">
            <v>0</v>
          </cell>
        </row>
        <row r="315">
          <cell r="B315">
            <v>126301</v>
          </cell>
          <cell r="C315">
            <v>0</v>
          </cell>
          <cell r="E315">
            <v>146411</v>
          </cell>
          <cell r="F315">
            <v>11083</v>
          </cell>
        </row>
        <row r="316">
          <cell r="B316">
            <v>126311</v>
          </cell>
          <cell r="C316">
            <v>0</v>
          </cell>
          <cell r="E316">
            <v>146412</v>
          </cell>
          <cell r="F316">
            <v>0</v>
          </cell>
        </row>
        <row r="317">
          <cell r="B317">
            <v>126900</v>
          </cell>
          <cell r="C317">
            <v>0</v>
          </cell>
          <cell r="E317">
            <v>146413</v>
          </cell>
          <cell r="F317">
            <v>0</v>
          </cell>
        </row>
        <row r="318">
          <cell r="B318">
            <v>127000</v>
          </cell>
          <cell r="C318">
            <v>0</v>
          </cell>
          <cell r="E318">
            <v>146414</v>
          </cell>
          <cell r="F318">
            <v>11083</v>
          </cell>
        </row>
        <row r="319">
          <cell r="B319">
            <v>127100</v>
          </cell>
          <cell r="C319">
            <v>0</v>
          </cell>
          <cell r="E319">
            <v>146420</v>
          </cell>
          <cell r="F319">
            <v>0</v>
          </cell>
        </row>
        <row r="320">
          <cell r="B320">
            <v>127200</v>
          </cell>
          <cell r="C320">
            <v>0</v>
          </cell>
          <cell r="E320">
            <v>146421</v>
          </cell>
          <cell r="F320">
            <v>0</v>
          </cell>
        </row>
        <row r="321">
          <cell r="B321">
            <v>127201</v>
          </cell>
          <cell r="C321">
            <v>0</v>
          </cell>
          <cell r="E321">
            <v>146422</v>
          </cell>
          <cell r="F321">
            <v>0</v>
          </cell>
        </row>
        <row r="322">
          <cell r="B322">
            <v>127202</v>
          </cell>
          <cell r="C322">
            <v>0</v>
          </cell>
          <cell r="E322">
            <v>146423</v>
          </cell>
          <cell r="F322">
            <v>0</v>
          </cell>
        </row>
        <row r="323">
          <cell r="B323">
            <v>127203</v>
          </cell>
          <cell r="C323">
            <v>0</v>
          </cell>
          <cell r="E323">
            <v>146424</v>
          </cell>
          <cell r="F323">
            <v>0</v>
          </cell>
        </row>
        <row r="324">
          <cell r="B324">
            <v>127204</v>
          </cell>
          <cell r="C324">
            <v>0</v>
          </cell>
          <cell r="E324">
            <v>146430</v>
          </cell>
          <cell r="F324">
            <v>0</v>
          </cell>
        </row>
        <row r="325">
          <cell r="B325">
            <v>127231</v>
          </cell>
          <cell r="C325">
            <v>0</v>
          </cell>
          <cell r="E325">
            <v>146441</v>
          </cell>
          <cell r="F325">
            <v>0</v>
          </cell>
        </row>
        <row r="326">
          <cell r="B326">
            <v>127300</v>
          </cell>
          <cell r="C326">
            <v>0</v>
          </cell>
          <cell r="E326">
            <v>146442</v>
          </cell>
          <cell r="F326">
            <v>0</v>
          </cell>
        </row>
        <row r="327">
          <cell r="B327">
            <v>127301</v>
          </cell>
          <cell r="C327">
            <v>0</v>
          </cell>
          <cell r="E327">
            <v>146443</v>
          </cell>
          <cell r="F327">
            <v>0</v>
          </cell>
        </row>
        <row r="328">
          <cell r="B328">
            <v>127302</v>
          </cell>
          <cell r="C328">
            <v>0</v>
          </cell>
          <cell r="E328">
            <v>146444</v>
          </cell>
          <cell r="F328">
            <v>0</v>
          </cell>
        </row>
        <row r="329">
          <cell r="B329">
            <v>127400</v>
          </cell>
          <cell r="C329">
            <v>0</v>
          </cell>
          <cell r="E329">
            <v>146450</v>
          </cell>
          <cell r="F329">
            <v>0</v>
          </cell>
        </row>
        <row r="330">
          <cell r="B330">
            <v>127500</v>
          </cell>
          <cell r="C330">
            <v>0</v>
          </cell>
          <cell r="E330">
            <v>146460</v>
          </cell>
          <cell r="F330">
            <v>0</v>
          </cell>
        </row>
        <row r="331">
          <cell r="B331">
            <v>127501</v>
          </cell>
          <cell r="C331">
            <v>0</v>
          </cell>
          <cell r="E331">
            <v>146461</v>
          </cell>
          <cell r="F331">
            <v>0</v>
          </cell>
        </row>
        <row r="332">
          <cell r="B332">
            <v>127502</v>
          </cell>
          <cell r="C332">
            <v>0</v>
          </cell>
          <cell r="E332">
            <v>146462</v>
          </cell>
          <cell r="F332">
            <v>0</v>
          </cell>
        </row>
        <row r="333">
          <cell r="B333">
            <v>127503</v>
          </cell>
          <cell r="C333">
            <v>0</v>
          </cell>
          <cell r="E333">
            <v>146463</v>
          </cell>
          <cell r="F333">
            <v>0</v>
          </cell>
        </row>
        <row r="334">
          <cell r="B334">
            <v>127900</v>
          </cell>
          <cell r="C334">
            <v>0</v>
          </cell>
          <cell r="E334">
            <v>146469</v>
          </cell>
          <cell r="F334">
            <v>0</v>
          </cell>
        </row>
        <row r="335">
          <cell r="B335">
            <v>127700</v>
          </cell>
          <cell r="C335">
            <v>3069663</v>
          </cell>
          <cell r="E335">
            <v>146471</v>
          </cell>
          <cell r="F335">
            <v>24924</v>
          </cell>
        </row>
        <row r="336">
          <cell r="B336">
            <v>127800</v>
          </cell>
          <cell r="C336">
            <v>3069663</v>
          </cell>
          <cell r="E336">
            <v>146472</v>
          </cell>
          <cell r="F336">
            <v>22847</v>
          </cell>
        </row>
        <row r="337">
          <cell r="B337">
            <v>127801</v>
          </cell>
          <cell r="C337">
            <v>5339139</v>
          </cell>
          <cell r="E337">
            <v>146473</v>
          </cell>
          <cell r="F337">
            <v>2077</v>
          </cell>
        </row>
        <row r="338">
          <cell r="B338">
            <v>127831</v>
          </cell>
          <cell r="C338">
            <v>0</v>
          </cell>
          <cell r="E338">
            <v>146600</v>
          </cell>
          <cell r="F338">
            <v>0</v>
          </cell>
        </row>
        <row r="339">
          <cell r="B339">
            <v>128100</v>
          </cell>
          <cell r="C339">
            <v>0</v>
          </cell>
          <cell r="E339">
            <v>146601</v>
          </cell>
          <cell r="F339">
            <v>0</v>
          </cell>
        </row>
        <row r="340">
          <cell r="B340">
            <v>128300</v>
          </cell>
          <cell r="C340">
            <v>0</v>
          </cell>
          <cell r="E340">
            <v>146602</v>
          </cell>
          <cell r="F340">
            <v>0</v>
          </cell>
        </row>
        <row r="341">
          <cell r="B341">
            <v>128400</v>
          </cell>
          <cell r="C341">
            <v>0</v>
          </cell>
          <cell r="E341">
            <v>146603</v>
          </cell>
          <cell r="F341">
            <v>0</v>
          </cell>
        </row>
        <row r="342">
          <cell r="B342">
            <v>128401</v>
          </cell>
          <cell r="C342">
            <v>0</v>
          </cell>
          <cell r="E342">
            <v>146604</v>
          </cell>
          <cell r="F342">
            <v>0</v>
          </cell>
        </row>
        <row r="343">
          <cell r="B343">
            <v>128402</v>
          </cell>
          <cell r="C343">
            <v>0</v>
          </cell>
          <cell r="E343">
            <v>146605</v>
          </cell>
          <cell r="F343">
            <v>0</v>
          </cell>
        </row>
        <row r="344">
          <cell r="B344">
            <v>128403</v>
          </cell>
          <cell r="C344">
            <v>0</v>
          </cell>
          <cell r="E344">
            <v>146611</v>
          </cell>
          <cell r="F344">
            <v>0</v>
          </cell>
        </row>
        <row r="345">
          <cell r="B345">
            <v>128404</v>
          </cell>
          <cell r="C345">
            <v>0</v>
          </cell>
          <cell r="E345">
            <v>146612</v>
          </cell>
          <cell r="F345">
            <v>0</v>
          </cell>
        </row>
        <row r="346">
          <cell r="B346">
            <v>128405</v>
          </cell>
          <cell r="C346">
            <v>0</v>
          </cell>
          <cell r="E346">
            <v>146613</v>
          </cell>
          <cell r="F346">
            <v>0</v>
          </cell>
        </row>
        <row r="347">
          <cell r="B347">
            <v>128406</v>
          </cell>
          <cell r="C347">
            <v>0</v>
          </cell>
          <cell r="E347">
            <v>146615</v>
          </cell>
          <cell r="F347">
            <v>0</v>
          </cell>
        </row>
        <row r="348">
          <cell r="B348">
            <v>128407</v>
          </cell>
          <cell r="C348">
            <v>0</v>
          </cell>
          <cell r="E348">
            <v>146700</v>
          </cell>
          <cell r="F348">
            <v>0</v>
          </cell>
        </row>
        <row r="349">
          <cell r="B349">
            <v>128408</v>
          </cell>
          <cell r="C349">
            <v>0</v>
          </cell>
          <cell r="E349">
            <v>146711</v>
          </cell>
          <cell r="F349">
            <v>0</v>
          </cell>
        </row>
        <row r="350">
          <cell r="B350">
            <v>128421</v>
          </cell>
          <cell r="C350">
            <v>0</v>
          </cell>
          <cell r="E350">
            <v>146721</v>
          </cell>
          <cell r="F350">
            <v>0</v>
          </cell>
        </row>
        <row r="351">
          <cell r="B351">
            <v>128500</v>
          </cell>
          <cell r="C351">
            <v>0</v>
          </cell>
          <cell r="E351">
            <v>146731</v>
          </cell>
          <cell r="F351">
            <v>0</v>
          </cell>
        </row>
        <row r="352">
          <cell r="B352">
            <v>128600</v>
          </cell>
          <cell r="C352">
            <v>0</v>
          </cell>
          <cell r="E352">
            <v>146900</v>
          </cell>
          <cell r="F352">
            <v>0</v>
          </cell>
        </row>
        <row r="353">
          <cell r="B353">
            <v>128900</v>
          </cell>
          <cell r="C353">
            <v>0</v>
          </cell>
          <cell r="E353">
            <v>147000</v>
          </cell>
          <cell r="F353">
            <v>0</v>
          </cell>
        </row>
        <row r="354">
          <cell r="B354">
            <v>129000</v>
          </cell>
          <cell r="C354">
            <v>0</v>
          </cell>
          <cell r="E354">
            <v>147100</v>
          </cell>
          <cell r="F354">
            <v>0</v>
          </cell>
        </row>
        <row r="355">
          <cell r="B355">
            <v>129100</v>
          </cell>
          <cell r="C355">
            <v>0</v>
          </cell>
          <cell r="E355">
            <v>147200</v>
          </cell>
          <cell r="F355">
            <v>0</v>
          </cell>
        </row>
        <row r="356">
          <cell r="B356">
            <v>129200</v>
          </cell>
          <cell r="C356">
            <v>0</v>
          </cell>
          <cell r="E356">
            <v>147201</v>
          </cell>
          <cell r="F356">
            <v>0</v>
          </cell>
        </row>
        <row r="357">
          <cell r="B357">
            <v>129300</v>
          </cell>
          <cell r="C357">
            <v>0</v>
          </cell>
          <cell r="E357">
            <v>147202</v>
          </cell>
          <cell r="F357">
            <v>0</v>
          </cell>
        </row>
        <row r="358">
          <cell r="B358">
            <v>129400</v>
          </cell>
          <cell r="C358">
            <v>0</v>
          </cell>
          <cell r="E358">
            <v>147203</v>
          </cell>
          <cell r="F358">
            <v>0</v>
          </cell>
        </row>
        <row r="359">
          <cell r="B359">
            <v>129600</v>
          </cell>
          <cell r="C359">
            <v>0</v>
          </cell>
          <cell r="E359">
            <v>147204</v>
          </cell>
          <cell r="F359">
            <v>0</v>
          </cell>
        </row>
        <row r="360">
          <cell r="E360">
            <v>147231</v>
          </cell>
          <cell r="F360">
            <v>0</v>
          </cell>
        </row>
        <row r="361">
          <cell r="E361">
            <v>147300</v>
          </cell>
          <cell r="F361">
            <v>0</v>
          </cell>
        </row>
        <row r="362">
          <cell r="E362">
            <v>147301</v>
          </cell>
          <cell r="F362">
            <v>0</v>
          </cell>
        </row>
        <row r="363">
          <cell r="E363">
            <v>147302</v>
          </cell>
          <cell r="F363">
            <v>0</v>
          </cell>
        </row>
        <row r="364">
          <cell r="E364">
            <v>147400</v>
          </cell>
          <cell r="F364">
            <v>0</v>
          </cell>
        </row>
        <row r="365">
          <cell r="E365">
            <v>147600</v>
          </cell>
          <cell r="F365">
            <v>0</v>
          </cell>
        </row>
        <row r="366">
          <cell r="E366">
            <v>147601</v>
          </cell>
          <cell r="F366">
            <v>0</v>
          </cell>
        </row>
        <row r="367">
          <cell r="E367">
            <v>147602</v>
          </cell>
          <cell r="F367">
            <v>0</v>
          </cell>
        </row>
        <row r="368">
          <cell r="E368">
            <v>147603</v>
          </cell>
          <cell r="F368">
            <v>0</v>
          </cell>
        </row>
        <row r="369">
          <cell r="E369">
            <v>147900</v>
          </cell>
          <cell r="F369">
            <v>0</v>
          </cell>
        </row>
        <row r="370">
          <cell r="E370">
            <v>147700</v>
          </cell>
          <cell r="F370">
            <v>0</v>
          </cell>
        </row>
        <row r="371">
          <cell r="E371">
            <v>147800</v>
          </cell>
          <cell r="F371">
            <v>0</v>
          </cell>
        </row>
        <row r="372">
          <cell r="E372">
            <v>147801</v>
          </cell>
          <cell r="F372">
            <v>0</v>
          </cell>
        </row>
        <row r="373">
          <cell r="E373">
            <v>147831</v>
          </cell>
          <cell r="F373">
            <v>2269476</v>
          </cell>
        </row>
        <row r="374">
          <cell r="E374">
            <v>148100</v>
          </cell>
          <cell r="F374">
            <v>3058386</v>
          </cell>
        </row>
        <row r="375">
          <cell r="E375">
            <v>148200</v>
          </cell>
          <cell r="F375">
            <v>3058386</v>
          </cell>
        </row>
        <row r="376">
          <cell r="E376">
            <v>148201</v>
          </cell>
          <cell r="F376">
            <v>509513</v>
          </cell>
        </row>
        <row r="377">
          <cell r="E377">
            <v>148202</v>
          </cell>
          <cell r="F377">
            <v>2548873</v>
          </cell>
        </row>
        <row r="378">
          <cell r="E378">
            <v>148300</v>
          </cell>
          <cell r="F378">
            <v>0</v>
          </cell>
        </row>
        <row r="379">
          <cell r="E379">
            <v>148400</v>
          </cell>
          <cell r="F379">
            <v>0</v>
          </cell>
        </row>
        <row r="380">
          <cell r="E380">
            <v>148401</v>
          </cell>
          <cell r="F380">
            <v>0</v>
          </cell>
        </row>
        <row r="381">
          <cell r="E381">
            <v>148402</v>
          </cell>
          <cell r="F381">
            <v>0</v>
          </cell>
        </row>
        <row r="382">
          <cell r="E382">
            <v>148403</v>
          </cell>
          <cell r="F382">
            <v>0</v>
          </cell>
        </row>
        <row r="383">
          <cell r="E383">
            <v>148404</v>
          </cell>
          <cell r="F383">
            <v>0</v>
          </cell>
        </row>
        <row r="384">
          <cell r="E384">
            <v>148405</v>
          </cell>
          <cell r="F384">
            <v>0</v>
          </cell>
        </row>
        <row r="385">
          <cell r="E385">
            <v>148406</v>
          </cell>
          <cell r="F385">
            <v>0</v>
          </cell>
        </row>
        <row r="386">
          <cell r="E386">
            <v>148407</v>
          </cell>
          <cell r="F386">
            <v>0</v>
          </cell>
        </row>
        <row r="387">
          <cell r="E387">
            <v>148421</v>
          </cell>
          <cell r="F387">
            <v>0</v>
          </cell>
        </row>
        <row r="388">
          <cell r="E388">
            <v>148500</v>
          </cell>
          <cell r="F388">
            <v>0</v>
          </cell>
        </row>
        <row r="389">
          <cell r="E389">
            <v>148600</v>
          </cell>
          <cell r="F389">
            <v>0</v>
          </cell>
        </row>
        <row r="390">
          <cell r="E390">
            <v>148900</v>
          </cell>
          <cell r="F390">
            <v>0</v>
          </cell>
        </row>
        <row r="391">
          <cell r="E391">
            <v>149000</v>
          </cell>
          <cell r="F391">
            <v>0</v>
          </cell>
        </row>
        <row r="392">
          <cell r="E392">
            <v>149100</v>
          </cell>
          <cell r="F392">
            <v>0</v>
          </cell>
        </row>
        <row r="393">
          <cell r="E393">
            <v>149200</v>
          </cell>
          <cell r="F393">
            <v>0</v>
          </cell>
        </row>
        <row r="394">
          <cell r="E394">
            <v>149201</v>
          </cell>
          <cell r="F394">
            <v>0</v>
          </cell>
        </row>
        <row r="395">
          <cell r="E395">
            <v>149202</v>
          </cell>
          <cell r="F395">
            <v>0</v>
          </cell>
        </row>
        <row r="396">
          <cell r="E396">
            <v>149203</v>
          </cell>
          <cell r="F396">
            <v>0</v>
          </cell>
        </row>
        <row r="397">
          <cell r="E397">
            <v>149221</v>
          </cell>
          <cell r="F397">
            <v>0</v>
          </cell>
        </row>
        <row r="398">
          <cell r="E398">
            <v>149300</v>
          </cell>
          <cell r="F398">
            <v>0</v>
          </cell>
        </row>
        <row r="399">
          <cell r="E399">
            <v>149400</v>
          </cell>
          <cell r="F399">
            <v>0</v>
          </cell>
        </row>
        <row r="400">
          <cell r="E400">
            <v>148800</v>
          </cell>
          <cell r="F400">
            <v>0</v>
          </cell>
        </row>
        <row r="401">
          <cell r="E401">
            <v>149600</v>
          </cell>
          <cell r="F401">
            <v>0</v>
          </cell>
        </row>
        <row r="402">
          <cell r="E402">
            <v>149800</v>
          </cell>
          <cell r="F402">
            <v>0</v>
          </cell>
        </row>
        <row r="403">
          <cell r="B403">
            <v>129500</v>
          </cell>
          <cell r="C403">
            <v>161197983</v>
          </cell>
          <cell r="E403">
            <v>149500</v>
          </cell>
          <cell r="F403">
            <v>161197983</v>
          </cell>
        </row>
        <row r="404">
          <cell r="B404">
            <v>129700</v>
          </cell>
          <cell r="C404">
            <v>15174700</v>
          </cell>
          <cell r="E404">
            <v>149700</v>
          </cell>
          <cell r="F404">
            <v>15174700</v>
          </cell>
        </row>
        <row r="405">
          <cell r="B405">
            <v>129900</v>
          </cell>
          <cell r="C405">
            <v>176372683</v>
          </cell>
          <cell r="E405">
            <v>149900</v>
          </cell>
          <cell r="F405">
            <v>176372683</v>
          </cell>
        </row>
        <row r="406">
          <cell r="B406">
            <v>199100</v>
          </cell>
          <cell r="C406">
            <v>3551195</v>
          </cell>
        </row>
        <row r="407">
          <cell r="B407">
            <v>199200</v>
          </cell>
          <cell r="C407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1">
        <row r="5">
          <cell r="B5">
            <v>204200</v>
          </cell>
          <cell r="C5">
            <v>0</v>
          </cell>
          <cell r="E5">
            <v>202005</v>
          </cell>
          <cell r="F5">
            <v>0</v>
          </cell>
        </row>
        <row r="6">
          <cell r="B6">
            <v>204700</v>
          </cell>
          <cell r="C6">
            <v>0</v>
          </cell>
          <cell r="E6">
            <v>204900</v>
          </cell>
          <cell r="F6">
            <v>0</v>
          </cell>
        </row>
        <row r="7">
          <cell r="B7">
            <v>204708</v>
          </cell>
          <cell r="C7">
            <v>0</v>
          </cell>
          <cell r="E7">
            <v>230000</v>
          </cell>
          <cell r="F7">
            <v>4756142</v>
          </cell>
        </row>
        <row r="8">
          <cell r="B8">
            <v>204800</v>
          </cell>
          <cell r="C8">
            <v>0</v>
          </cell>
          <cell r="E8">
            <v>231000</v>
          </cell>
          <cell r="F8">
            <v>125151</v>
          </cell>
        </row>
        <row r="9">
          <cell r="B9">
            <v>210000</v>
          </cell>
          <cell r="C9">
            <v>12439464</v>
          </cell>
          <cell r="E9">
            <v>231001</v>
          </cell>
          <cell r="F9">
            <v>0</v>
          </cell>
        </row>
        <row r="10">
          <cell r="B10">
            <v>210100</v>
          </cell>
          <cell r="C10">
            <v>11045505</v>
          </cell>
          <cell r="E10">
            <v>231002</v>
          </cell>
          <cell r="F10">
            <v>0</v>
          </cell>
        </row>
        <row r="11">
          <cell r="B11">
            <v>210200</v>
          </cell>
          <cell r="C11">
            <v>0</v>
          </cell>
          <cell r="E11">
            <v>231003</v>
          </cell>
          <cell r="F11">
            <v>0</v>
          </cell>
        </row>
        <row r="12">
          <cell r="B12">
            <v>210300</v>
          </cell>
          <cell r="C12">
            <v>0</v>
          </cell>
          <cell r="E12">
            <v>231004</v>
          </cell>
          <cell r="F12">
            <v>0</v>
          </cell>
        </row>
        <row r="13">
          <cell r="B13">
            <v>210400</v>
          </cell>
          <cell r="C13">
            <v>0</v>
          </cell>
          <cell r="E13">
            <v>231005</v>
          </cell>
          <cell r="F13">
            <v>0</v>
          </cell>
        </row>
        <row r="14">
          <cell r="B14">
            <v>210500</v>
          </cell>
          <cell r="C14">
            <v>0</v>
          </cell>
          <cell r="E14">
            <v>231006</v>
          </cell>
          <cell r="F14">
            <v>0</v>
          </cell>
        </row>
        <row r="15">
          <cell r="B15">
            <v>210501</v>
          </cell>
          <cell r="C15">
            <v>0</v>
          </cell>
          <cell r="E15">
            <v>231007</v>
          </cell>
          <cell r="F15">
            <v>0</v>
          </cell>
        </row>
        <row r="16">
          <cell r="B16">
            <v>210502</v>
          </cell>
          <cell r="C16">
            <v>0</v>
          </cell>
          <cell r="E16">
            <v>231008</v>
          </cell>
          <cell r="F16">
            <v>0</v>
          </cell>
        </row>
        <row r="17">
          <cell r="B17">
            <v>210503</v>
          </cell>
          <cell r="C17">
            <v>0</v>
          </cell>
          <cell r="E17">
            <v>231010</v>
          </cell>
          <cell r="F17">
            <v>102236</v>
          </cell>
        </row>
        <row r="18">
          <cell r="B18">
            <v>210511</v>
          </cell>
          <cell r="C18">
            <v>0</v>
          </cell>
          <cell r="E18">
            <v>231011</v>
          </cell>
          <cell r="F18">
            <v>0</v>
          </cell>
        </row>
        <row r="19">
          <cell r="B19">
            <v>210600</v>
          </cell>
          <cell r="C19">
            <v>0</v>
          </cell>
          <cell r="E19">
            <v>231012</v>
          </cell>
          <cell r="F19">
            <v>0</v>
          </cell>
        </row>
        <row r="20">
          <cell r="B20">
            <v>210601</v>
          </cell>
          <cell r="C20">
            <v>0</v>
          </cell>
          <cell r="E20">
            <v>231013</v>
          </cell>
          <cell r="F20">
            <v>0</v>
          </cell>
        </row>
        <row r="21">
          <cell r="B21">
            <v>210602</v>
          </cell>
          <cell r="C21">
            <v>0</v>
          </cell>
          <cell r="E21">
            <v>231014</v>
          </cell>
          <cell r="F21">
            <v>0</v>
          </cell>
        </row>
        <row r="22">
          <cell r="B22">
            <v>210611</v>
          </cell>
          <cell r="C22">
            <v>0</v>
          </cell>
          <cell r="E22">
            <v>231015</v>
          </cell>
          <cell r="F22">
            <v>0</v>
          </cell>
        </row>
        <row r="23">
          <cell r="B23">
            <v>210700</v>
          </cell>
          <cell r="C23">
            <v>4935313</v>
          </cell>
          <cell r="E23">
            <v>231016</v>
          </cell>
          <cell r="F23">
            <v>0</v>
          </cell>
        </row>
        <row r="24">
          <cell r="B24">
            <v>210701</v>
          </cell>
          <cell r="C24">
            <v>0</v>
          </cell>
          <cell r="E24">
            <v>231017</v>
          </cell>
          <cell r="F24">
            <v>0</v>
          </cell>
        </row>
        <row r="25">
          <cell r="B25">
            <v>210702</v>
          </cell>
          <cell r="C25">
            <v>0</v>
          </cell>
          <cell r="E25">
            <v>231018</v>
          </cell>
          <cell r="F25">
            <v>0</v>
          </cell>
        </row>
        <row r="26">
          <cell r="B26">
            <v>210703</v>
          </cell>
          <cell r="C26">
            <v>0</v>
          </cell>
          <cell r="E26">
            <v>231021</v>
          </cell>
          <cell r="F26">
            <v>0</v>
          </cell>
        </row>
        <row r="27">
          <cell r="B27">
            <v>210704</v>
          </cell>
          <cell r="C27">
            <v>0</v>
          </cell>
          <cell r="E27">
            <v>231022</v>
          </cell>
          <cell r="F27">
            <v>19817</v>
          </cell>
        </row>
        <row r="28">
          <cell r="B28">
            <v>210705</v>
          </cell>
          <cell r="C28">
            <v>2780858</v>
          </cell>
          <cell r="E28">
            <v>231023</v>
          </cell>
          <cell r="F28">
            <v>3099</v>
          </cell>
        </row>
        <row r="29">
          <cell r="B29">
            <v>210706</v>
          </cell>
          <cell r="C29">
            <v>0</v>
          </cell>
          <cell r="E29">
            <v>231027</v>
          </cell>
          <cell r="F29">
            <v>0</v>
          </cell>
        </row>
        <row r="30">
          <cell r="B30">
            <v>210707</v>
          </cell>
          <cell r="C30">
            <v>401906</v>
          </cell>
          <cell r="E30">
            <v>231028</v>
          </cell>
          <cell r="F30">
            <v>0</v>
          </cell>
        </row>
        <row r="31">
          <cell r="B31">
            <v>210708</v>
          </cell>
          <cell r="C31">
            <v>1353294</v>
          </cell>
          <cell r="E31">
            <v>231029</v>
          </cell>
          <cell r="F31">
            <v>3099</v>
          </cell>
        </row>
        <row r="32">
          <cell r="B32">
            <v>210709</v>
          </cell>
          <cell r="C32">
            <v>383928</v>
          </cell>
          <cell r="E32">
            <v>231024</v>
          </cell>
          <cell r="F32">
            <v>0</v>
          </cell>
        </row>
        <row r="33">
          <cell r="B33">
            <v>210710</v>
          </cell>
          <cell r="C33">
            <v>0</v>
          </cell>
          <cell r="E33">
            <v>231025</v>
          </cell>
          <cell r="F33">
            <v>0</v>
          </cell>
        </row>
        <row r="34">
          <cell r="B34">
            <v>210711</v>
          </cell>
          <cell r="C34">
            <v>0</v>
          </cell>
          <cell r="E34">
            <v>231026</v>
          </cell>
          <cell r="F34">
            <v>0</v>
          </cell>
        </row>
        <row r="35">
          <cell r="B35">
            <v>210712</v>
          </cell>
          <cell r="C35">
            <v>0</v>
          </cell>
          <cell r="E35">
            <v>231031</v>
          </cell>
          <cell r="F35">
            <v>0</v>
          </cell>
        </row>
        <row r="36">
          <cell r="B36">
            <v>210730</v>
          </cell>
          <cell r="C36">
            <v>15326</v>
          </cell>
          <cell r="E36">
            <v>231051</v>
          </cell>
          <cell r="F36">
            <v>0</v>
          </cell>
        </row>
        <row r="37">
          <cell r="B37">
            <v>210732</v>
          </cell>
          <cell r="C37">
            <v>15181</v>
          </cell>
          <cell r="E37">
            <v>231100</v>
          </cell>
          <cell r="F37">
            <v>4844</v>
          </cell>
        </row>
        <row r="38">
          <cell r="B38">
            <v>210733</v>
          </cell>
          <cell r="C38">
            <v>145</v>
          </cell>
          <cell r="E38">
            <v>231101</v>
          </cell>
          <cell r="F38">
            <v>0</v>
          </cell>
        </row>
        <row r="39">
          <cell r="B39">
            <v>210734</v>
          </cell>
          <cell r="C39">
            <v>0</v>
          </cell>
          <cell r="E39">
            <v>231102</v>
          </cell>
          <cell r="F39">
            <v>0</v>
          </cell>
        </row>
        <row r="40">
          <cell r="B40">
            <v>210735</v>
          </cell>
          <cell r="C40">
            <v>0</v>
          </cell>
          <cell r="E40">
            <v>231103</v>
          </cell>
          <cell r="F40">
            <v>0</v>
          </cell>
        </row>
        <row r="41">
          <cell r="B41">
            <v>210736</v>
          </cell>
          <cell r="C41">
            <v>0</v>
          </cell>
          <cell r="E41">
            <v>231104</v>
          </cell>
          <cell r="F41">
            <v>0</v>
          </cell>
        </row>
        <row r="42">
          <cell r="B42">
            <v>210731</v>
          </cell>
          <cell r="C42">
            <v>0</v>
          </cell>
          <cell r="E42">
            <v>231105</v>
          </cell>
          <cell r="F42">
            <v>0</v>
          </cell>
        </row>
        <row r="43">
          <cell r="B43">
            <v>210800</v>
          </cell>
          <cell r="C43">
            <v>0</v>
          </cell>
          <cell r="E43">
            <v>231106</v>
          </cell>
          <cell r="F43">
            <v>0</v>
          </cell>
        </row>
        <row r="44">
          <cell r="B44">
            <v>210801</v>
          </cell>
          <cell r="C44">
            <v>0</v>
          </cell>
          <cell r="E44">
            <v>231107</v>
          </cell>
          <cell r="F44">
            <v>0</v>
          </cell>
        </row>
        <row r="45">
          <cell r="B45">
            <v>210802</v>
          </cell>
          <cell r="C45">
            <v>0</v>
          </cell>
          <cell r="E45">
            <v>231110</v>
          </cell>
          <cell r="F45">
            <v>0</v>
          </cell>
        </row>
        <row r="46">
          <cell r="B46">
            <v>210803</v>
          </cell>
          <cell r="C46">
            <v>0</v>
          </cell>
          <cell r="E46">
            <v>231111</v>
          </cell>
          <cell r="F46">
            <v>0</v>
          </cell>
        </row>
        <row r="47">
          <cell r="B47">
            <v>210804</v>
          </cell>
          <cell r="C47">
            <v>0</v>
          </cell>
          <cell r="E47">
            <v>231112</v>
          </cell>
          <cell r="F47">
            <v>0</v>
          </cell>
        </row>
        <row r="48">
          <cell r="B48">
            <v>210805</v>
          </cell>
          <cell r="C48">
            <v>0</v>
          </cell>
          <cell r="E48">
            <v>231113</v>
          </cell>
          <cell r="F48">
            <v>0</v>
          </cell>
        </row>
        <row r="49">
          <cell r="B49">
            <v>210821</v>
          </cell>
          <cell r="C49">
            <v>0</v>
          </cell>
          <cell r="E49">
            <v>231114</v>
          </cell>
          <cell r="F49">
            <v>0</v>
          </cell>
        </row>
        <row r="50">
          <cell r="B50">
            <v>210900</v>
          </cell>
          <cell r="C50">
            <v>5723602</v>
          </cell>
          <cell r="E50">
            <v>231115</v>
          </cell>
          <cell r="F50">
            <v>0</v>
          </cell>
        </row>
        <row r="51">
          <cell r="B51">
            <v>210901</v>
          </cell>
          <cell r="C51">
            <v>236565</v>
          </cell>
          <cell r="E51">
            <v>231116</v>
          </cell>
          <cell r="F51">
            <v>0</v>
          </cell>
        </row>
        <row r="52">
          <cell r="B52">
            <v>210902</v>
          </cell>
          <cell r="C52">
            <v>0</v>
          </cell>
          <cell r="E52">
            <v>231117</v>
          </cell>
          <cell r="F52">
            <v>0</v>
          </cell>
        </row>
        <row r="53">
          <cell r="B53">
            <v>210903</v>
          </cell>
          <cell r="C53">
            <v>0</v>
          </cell>
          <cell r="E53">
            <v>231118</v>
          </cell>
          <cell r="F53">
            <v>0</v>
          </cell>
        </row>
        <row r="54">
          <cell r="B54">
            <v>210908</v>
          </cell>
          <cell r="C54">
            <v>0</v>
          </cell>
          <cell r="E54">
            <v>231121</v>
          </cell>
          <cell r="F54">
            <v>0</v>
          </cell>
        </row>
        <row r="55">
          <cell r="B55">
            <v>210905</v>
          </cell>
          <cell r="C55">
            <v>5487037</v>
          </cell>
          <cell r="E55">
            <v>231122</v>
          </cell>
          <cell r="F55">
            <v>0</v>
          </cell>
        </row>
        <row r="56">
          <cell r="B56">
            <v>210909</v>
          </cell>
          <cell r="C56">
            <v>0</v>
          </cell>
          <cell r="E56">
            <v>231123</v>
          </cell>
          <cell r="F56">
            <v>4844</v>
          </cell>
        </row>
        <row r="57">
          <cell r="B57">
            <v>210910</v>
          </cell>
          <cell r="C57">
            <v>0</v>
          </cell>
          <cell r="E57">
            <v>231124</v>
          </cell>
          <cell r="F57">
            <v>0</v>
          </cell>
        </row>
        <row r="58">
          <cell r="B58">
            <v>210914</v>
          </cell>
          <cell r="C58">
            <v>0</v>
          </cell>
          <cell r="E58">
            <v>231125</v>
          </cell>
          <cell r="F58">
            <v>4844</v>
          </cell>
        </row>
        <row r="59">
          <cell r="B59">
            <v>210915</v>
          </cell>
          <cell r="C59">
            <v>0</v>
          </cell>
          <cell r="E59">
            <v>231126</v>
          </cell>
          <cell r="F59">
            <v>0</v>
          </cell>
        </row>
        <row r="60">
          <cell r="B60">
            <v>210916</v>
          </cell>
          <cell r="C60">
            <v>0</v>
          </cell>
          <cell r="E60">
            <v>231131</v>
          </cell>
          <cell r="F60">
            <v>0</v>
          </cell>
        </row>
        <row r="61">
          <cell r="B61">
            <v>210920</v>
          </cell>
          <cell r="C61">
            <v>0</v>
          </cell>
          <cell r="E61">
            <v>232000</v>
          </cell>
          <cell r="F61">
            <v>179680</v>
          </cell>
        </row>
        <row r="62">
          <cell r="B62">
            <v>210921</v>
          </cell>
          <cell r="C62">
            <v>0</v>
          </cell>
          <cell r="E62">
            <v>232001</v>
          </cell>
          <cell r="F62">
            <v>179680</v>
          </cell>
        </row>
        <row r="63">
          <cell r="B63">
            <v>210922</v>
          </cell>
          <cell r="C63">
            <v>0</v>
          </cell>
          <cell r="E63">
            <v>232002</v>
          </cell>
          <cell r="F63">
            <v>0</v>
          </cell>
        </row>
        <row r="64">
          <cell r="B64">
            <v>210923</v>
          </cell>
          <cell r="C64">
            <v>0</v>
          </cell>
          <cell r="E64">
            <v>232003</v>
          </cell>
          <cell r="F64">
            <v>0</v>
          </cell>
        </row>
        <row r="65">
          <cell r="B65">
            <v>210927</v>
          </cell>
          <cell r="C65">
            <v>0</v>
          </cell>
          <cell r="E65">
            <v>232004</v>
          </cell>
          <cell r="F65">
            <v>0</v>
          </cell>
        </row>
        <row r="66">
          <cell r="B66">
            <v>210928</v>
          </cell>
          <cell r="C66">
            <v>0</v>
          </cell>
          <cell r="E66">
            <v>232005</v>
          </cell>
          <cell r="F66">
            <v>0</v>
          </cell>
        </row>
        <row r="67">
          <cell r="B67">
            <v>210929</v>
          </cell>
          <cell r="C67">
            <v>0</v>
          </cell>
          <cell r="E67">
            <v>232021</v>
          </cell>
          <cell r="F67">
            <v>0</v>
          </cell>
        </row>
        <row r="68">
          <cell r="B68">
            <v>210930</v>
          </cell>
          <cell r="C68">
            <v>0</v>
          </cell>
          <cell r="E68">
            <v>232100</v>
          </cell>
          <cell r="F68">
            <v>0</v>
          </cell>
        </row>
        <row r="69">
          <cell r="B69">
            <v>210931</v>
          </cell>
          <cell r="C69">
            <v>0</v>
          </cell>
          <cell r="E69">
            <v>232101</v>
          </cell>
          <cell r="F69">
            <v>0</v>
          </cell>
        </row>
        <row r="70">
          <cell r="B70">
            <v>210936</v>
          </cell>
          <cell r="C70">
            <v>0</v>
          </cell>
          <cell r="E70">
            <v>232102</v>
          </cell>
          <cell r="F70">
            <v>0</v>
          </cell>
        </row>
        <row r="71">
          <cell r="B71">
            <v>210937</v>
          </cell>
          <cell r="C71">
            <v>0</v>
          </cell>
          <cell r="E71">
            <v>232103</v>
          </cell>
          <cell r="F71">
            <v>0</v>
          </cell>
        </row>
        <row r="72">
          <cell r="B72">
            <v>210938</v>
          </cell>
          <cell r="C72">
            <v>0</v>
          </cell>
          <cell r="E72">
            <v>232200</v>
          </cell>
          <cell r="F72">
            <v>4833</v>
          </cell>
        </row>
        <row r="73">
          <cell r="B73">
            <v>210940</v>
          </cell>
          <cell r="C73">
            <v>0</v>
          </cell>
          <cell r="E73">
            <v>232201</v>
          </cell>
          <cell r="F73">
            <v>4465</v>
          </cell>
        </row>
        <row r="74">
          <cell r="B74">
            <v>210941</v>
          </cell>
          <cell r="C74">
            <v>0</v>
          </cell>
          <cell r="E74">
            <v>232211</v>
          </cell>
          <cell r="F74">
            <v>368</v>
          </cell>
        </row>
        <row r="75">
          <cell r="B75">
            <v>210942</v>
          </cell>
          <cell r="C75">
            <v>0</v>
          </cell>
          <cell r="E75">
            <v>232212</v>
          </cell>
          <cell r="F75">
            <v>0</v>
          </cell>
        </row>
        <row r="76">
          <cell r="B76">
            <v>210943</v>
          </cell>
          <cell r="C76">
            <v>0</v>
          </cell>
          <cell r="E76">
            <v>232213</v>
          </cell>
          <cell r="F76">
            <v>368</v>
          </cell>
        </row>
        <row r="77">
          <cell r="B77">
            <v>210944</v>
          </cell>
          <cell r="C77">
            <v>0</v>
          </cell>
          <cell r="E77">
            <v>232300</v>
          </cell>
          <cell r="F77">
            <v>0</v>
          </cell>
        </row>
        <row r="78">
          <cell r="B78">
            <v>210945</v>
          </cell>
          <cell r="C78">
            <v>0</v>
          </cell>
          <cell r="E78">
            <v>232301</v>
          </cell>
          <cell r="F78">
            <v>0</v>
          </cell>
        </row>
        <row r="79">
          <cell r="B79">
            <v>210946</v>
          </cell>
          <cell r="C79">
            <v>0</v>
          </cell>
          <cell r="E79">
            <v>232302</v>
          </cell>
          <cell r="F79">
            <v>0</v>
          </cell>
        </row>
        <row r="80">
          <cell r="B80">
            <v>210949</v>
          </cell>
          <cell r="C80">
            <v>0</v>
          </cell>
          <cell r="E80">
            <v>232311</v>
          </cell>
          <cell r="F80">
            <v>0</v>
          </cell>
        </row>
        <row r="81">
          <cell r="B81">
            <v>210950</v>
          </cell>
          <cell r="C81">
            <v>0</v>
          </cell>
          <cell r="E81">
            <v>232500</v>
          </cell>
          <cell r="F81">
            <v>25997</v>
          </cell>
        </row>
        <row r="82">
          <cell r="B82">
            <v>210951</v>
          </cell>
          <cell r="C82">
            <v>0</v>
          </cell>
          <cell r="E82">
            <v>232501</v>
          </cell>
          <cell r="F82">
            <v>15510</v>
          </cell>
        </row>
        <row r="83">
          <cell r="B83">
            <v>210961</v>
          </cell>
          <cell r="C83">
            <v>0</v>
          </cell>
          <cell r="E83">
            <v>232502</v>
          </cell>
          <cell r="F83">
            <v>8342</v>
          </cell>
        </row>
        <row r="84">
          <cell r="B84">
            <v>210962</v>
          </cell>
          <cell r="C84">
            <v>0</v>
          </cell>
          <cell r="E84">
            <v>232503</v>
          </cell>
          <cell r="F84">
            <v>0</v>
          </cell>
        </row>
        <row r="85">
          <cell r="B85">
            <v>210963</v>
          </cell>
          <cell r="C85">
            <v>0</v>
          </cell>
          <cell r="E85">
            <v>232504</v>
          </cell>
          <cell r="F85">
            <v>0</v>
          </cell>
        </row>
        <row r="86">
          <cell r="B86">
            <v>210964</v>
          </cell>
          <cell r="C86">
            <v>0</v>
          </cell>
          <cell r="E86">
            <v>232505</v>
          </cell>
          <cell r="F86">
            <v>0</v>
          </cell>
        </row>
        <row r="87">
          <cell r="B87">
            <v>210965</v>
          </cell>
          <cell r="C87">
            <v>0</v>
          </cell>
          <cell r="E87">
            <v>232506</v>
          </cell>
          <cell r="F87">
            <v>0</v>
          </cell>
        </row>
        <row r="88">
          <cell r="B88">
            <v>211000</v>
          </cell>
          <cell r="C88">
            <v>0</v>
          </cell>
          <cell r="E88">
            <v>232507</v>
          </cell>
          <cell r="F88">
            <v>0</v>
          </cell>
        </row>
        <row r="89">
          <cell r="B89">
            <v>211001</v>
          </cell>
          <cell r="C89">
            <v>0</v>
          </cell>
          <cell r="E89">
            <v>232508</v>
          </cell>
          <cell r="F89">
            <v>0</v>
          </cell>
        </row>
        <row r="90">
          <cell r="B90">
            <v>211002</v>
          </cell>
          <cell r="C90">
            <v>0</v>
          </cell>
          <cell r="E90">
            <v>232509</v>
          </cell>
          <cell r="F90">
            <v>0</v>
          </cell>
        </row>
        <row r="91">
          <cell r="B91">
            <v>211003</v>
          </cell>
          <cell r="C91">
            <v>0</v>
          </cell>
          <cell r="E91">
            <v>232510</v>
          </cell>
          <cell r="F91">
            <v>0</v>
          </cell>
        </row>
        <row r="92">
          <cell r="B92">
            <v>211100</v>
          </cell>
          <cell r="C92">
            <v>29774</v>
          </cell>
          <cell r="E92">
            <v>232511</v>
          </cell>
          <cell r="F92">
            <v>2145</v>
          </cell>
        </row>
        <row r="93">
          <cell r="B93">
            <v>211101</v>
          </cell>
          <cell r="C93">
            <v>9303</v>
          </cell>
          <cell r="E93">
            <v>232512</v>
          </cell>
          <cell r="F93">
            <v>0</v>
          </cell>
        </row>
        <row r="94">
          <cell r="B94">
            <v>211102</v>
          </cell>
          <cell r="C94">
            <v>2847</v>
          </cell>
          <cell r="E94">
            <v>232531</v>
          </cell>
          <cell r="F94">
            <v>0</v>
          </cell>
        </row>
        <row r="95">
          <cell r="B95">
            <v>211103</v>
          </cell>
          <cell r="C95">
            <v>0</v>
          </cell>
          <cell r="E95">
            <v>233000</v>
          </cell>
          <cell r="F95">
            <v>3840000</v>
          </cell>
        </row>
        <row r="96">
          <cell r="B96">
            <v>211104</v>
          </cell>
          <cell r="C96">
            <v>0</v>
          </cell>
          <cell r="E96">
            <v>233001</v>
          </cell>
          <cell r="F96">
            <v>0</v>
          </cell>
        </row>
        <row r="97">
          <cell r="B97">
            <v>211105</v>
          </cell>
          <cell r="C97">
            <v>90</v>
          </cell>
          <cell r="E97">
            <v>233002</v>
          </cell>
          <cell r="F97">
            <v>0</v>
          </cell>
        </row>
        <row r="98">
          <cell r="B98">
            <v>211106</v>
          </cell>
          <cell r="C98">
            <v>0</v>
          </cell>
          <cell r="E98">
            <v>233003</v>
          </cell>
          <cell r="F98">
            <v>0</v>
          </cell>
        </row>
        <row r="99">
          <cell r="B99">
            <v>211107</v>
          </cell>
          <cell r="C99">
            <v>0</v>
          </cell>
          <cell r="E99">
            <v>233004</v>
          </cell>
          <cell r="F99">
            <v>0</v>
          </cell>
        </row>
        <row r="100">
          <cell r="B100">
            <v>211108</v>
          </cell>
          <cell r="C100">
            <v>0</v>
          </cell>
          <cell r="E100">
            <v>233010</v>
          </cell>
          <cell r="F100">
            <v>0</v>
          </cell>
        </row>
        <row r="101">
          <cell r="B101">
            <v>211109</v>
          </cell>
          <cell r="C101">
            <v>0</v>
          </cell>
          <cell r="E101">
            <v>233011</v>
          </cell>
          <cell r="F101">
            <v>0</v>
          </cell>
        </row>
        <row r="102">
          <cell r="B102">
            <v>211110</v>
          </cell>
          <cell r="C102">
            <v>0</v>
          </cell>
          <cell r="E102">
            <v>233043</v>
          </cell>
          <cell r="F102">
            <v>0</v>
          </cell>
        </row>
        <row r="103">
          <cell r="B103">
            <v>211111</v>
          </cell>
          <cell r="C103">
            <v>17535</v>
          </cell>
          <cell r="E103">
            <v>233044</v>
          </cell>
          <cell r="F103">
            <v>0</v>
          </cell>
        </row>
        <row r="104">
          <cell r="B104">
            <v>211112</v>
          </cell>
          <cell r="C104">
            <v>0</v>
          </cell>
          <cell r="E104">
            <v>233045</v>
          </cell>
          <cell r="F104">
            <v>0</v>
          </cell>
        </row>
        <row r="105">
          <cell r="B105">
            <v>211131</v>
          </cell>
          <cell r="C105">
            <v>0</v>
          </cell>
          <cell r="E105">
            <v>233046</v>
          </cell>
          <cell r="F105">
            <v>0</v>
          </cell>
        </row>
        <row r="106">
          <cell r="B106">
            <v>211200</v>
          </cell>
          <cell r="C106">
            <v>0</v>
          </cell>
          <cell r="E106">
            <v>233047</v>
          </cell>
          <cell r="F106">
            <v>0</v>
          </cell>
        </row>
        <row r="107">
          <cell r="B107">
            <v>211300</v>
          </cell>
          <cell r="C107">
            <v>317071</v>
          </cell>
          <cell r="E107">
            <v>233012</v>
          </cell>
          <cell r="F107">
            <v>0</v>
          </cell>
        </row>
        <row r="108">
          <cell r="B108">
            <v>211301</v>
          </cell>
          <cell r="C108">
            <v>201109</v>
          </cell>
          <cell r="E108">
            <v>233013</v>
          </cell>
          <cell r="F108">
            <v>0</v>
          </cell>
        </row>
        <row r="109">
          <cell r="B109">
            <v>211302</v>
          </cell>
          <cell r="C109">
            <v>34055</v>
          </cell>
          <cell r="E109">
            <v>233015</v>
          </cell>
          <cell r="F109">
            <v>500000</v>
          </cell>
        </row>
        <row r="110">
          <cell r="B110">
            <v>211303</v>
          </cell>
          <cell r="C110">
            <v>0</v>
          </cell>
          <cell r="E110">
            <v>233016</v>
          </cell>
          <cell r="F110">
            <v>0</v>
          </cell>
        </row>
        <row r="111">
          <cell r="B111">
            <v>211304</v>
          </cell>
          <cell r="C111">
            <v>0</v>
          </cell>
          <cell r="E111">
            <v>233018</v>
          </cell>
          <cell r="F111">
            <v>0</v>
          </cell>
        </row>
        <row r="112">
          <cell r="B112">
            <v>211305</v>
          </cell>
          <cell r="C112">
            <v>0</v>
          </cell>
          <cell r="E112">
            <v>233019</v>
          </cell>
          <cell r="F112">
            <v>0</v>
          </cell>
        </row>
        <row r="113">
          <cell r="B113">
            <v>211306</v>
          </cell>
          <cell r="C113">
            <v>0</v>
          </cell>
          <cell r="E113">
            <v>233020</v>
          </cell>
          <cell r="F113">
            <v>0</v>
          </cell>
        </row>
        <row r="114">
          <cell r="B114">
            <v>211307</v>
          </cell>
          <cell r="C114">
            <v>0</v>
          </cell>
          <cell r="E114">
            <v>233021</v>
          </cell>
          <cell r="F114">
            <v>0</v>
          </cell>
        </row>
        <row r="115">
          <cell r="B115">
            <v>211308</v>
          </cell>
          <cell r="C115">
            <v>0</v>
          </cell>
          <cell r="E115">
            <v>233023</v>
          </cell>
          <cell r="F115">
            <v>0</v>
          </cell>
        </row>
        <row r="116">
          <cell r="B116">
            <v>211309</v>
          </cell>
          <cell r="C116">
            <v>0</v>
          </cell>
          <cell r="E116">
            <v>233024</v>
          </cell>
          <cell r="F116">
            <v>0</v>
          </cell>
        </row>
        <row r="117">
          <cell r="B117">
            <v>211310</v>
          </cell>
          <cell r="C117">
            <v>11048</v>
          </cell>
          <cell r="E117">
            <v>233025</v>
          </cell>
          <cell r="F117">
            <v>0</v>
          </cell>
        </row>
        <row r="118">
          <cell r="B118">
            <v>211311</v>
          </cell>
          <cell r="C118">
            <v>0</v>
          </cell>
          <cell r="E118">
            <v>233026</v>
          </cell>
          <cell r="F118">
            <v>0</v>
          </cell>
        </row>
        <row r="119">
          <cell r="B119">
            <v>211312</v>
          </cell>
          <cell r="C119">
            <v>0</v>
          </cell>
          <cell r="E119">
            <v>233028</v>
          </cell>
          <cell r="F119">
            <v>0</v>
          </cell>
        </row>
        <row r="120">
          <cell r="B120">
            <v>211321</v>
          </cell>
          <cell r="C120">
            <v>156007</v>
          </cell>
          <cell r="E120">
            <v>233029</v>
          </cell>
          <cell r="F120">
            <v>0</v>
          </cell>
        </row>
        <row r="121">
          <cell r="B121">
            <v>211331</v>
          </cell>
          <cell r="C121">
            <v>115962</v>
          </cell>
          <cell r="E121">
            <v>233030</v>
          </cell>
          <cell r="F121">
            <v>0</v>
          </cell>
        </row>
        <row r="122">
          <cell r="B122">
            <v>211400</v>
          </cell>
          <cell r="C122">
            <v>0</v>
          </cell>
          <cell r="E122">
            <v>233031</v>
          </cell>
          <cell r="F122">
            <v>0</v>
          </cell>
        </row>
        <row r="123">
          <cell r="B123">
            <v>211401</v>
          </cell>
          <cell r="C123">
            <v>0</v>
          </cell>
          <cell r="E123">
            <v>233033</v>
          </cell>
          <cell r="F123">
            <v>0</v>
          </cell>
        </row>
        <row r="124">
          <cell r="B124">
            <v>211402</v>
          </cell>
          <cell r="C124">
            <v>0</v>
          </cell>
          <cell r="E124">
            <v>233034</v>
          </cell>
          <cell r="F124">
            <v>0</v>
          </cell>
        </row>
        <row r="125">
          <cell r="B125">
            <v>211403</v>
          </cell>
          <cell r="C125">
            <v>0</v>
          </cell>
          <cell r="E125">
            <v>233035</v>
          </cell>
          <cell r="F125">
            <v>0</v>
          </cell>
        </row>
        <row r="126">
          <cell r="B126">
            <v>211411</v>
          </cell>
          <cell r="C126">
            <v>0</v>
          </cell>
          <cell r="E126">
            <v>233036</v>
          </cell>
          <cell r="F126">
            <v>0</v>
          </cell>
        </row>
        <row r="127">
          <cell r="B127">
            <v>211500</v>
          </cell>
          <cell r="C127">
            <v>0</v>
          </cell>
          <cell r="E127">
            <v>233038</v>
          </cell>
          <cell r="F127">
            <v>0</v>
          </cell>
        </row>
        <row r="128">
          <cell r="B128">
            <v>211501</v>
          </cell>
          <cell r="C128">
            <v>0</v>
          </cell>
          <cell r="E128">
            <v>233039</v>
          </cell>
          <cell r="F128">
            <v>0</v>
          </cell>
        </row>
        <row r="129">
          <cell r="B129">
            <v>211515</v>
          </cell>
          <cell r="C129">
            <v>0</v>
          </cell>
          <cell r="E129">
            <v>233040</v>
          </cell>
          <cell r="F129">
            <v>0</v>
          </cell>
        </row>
        <row r="130">
          <cell r="B130">
            <v>211516</v>
          </cell>
          <cell r="C130">
            <v>0</v>
          </cell>
          <cell r="E130">
            <v>233041</v>
          </cell>
          <cell r="F130">
            <v>0</v>
          </cell>
        </row>
        <row r="131">
          <cell r="B131">
            <v>211502</v>
          </cell>
          <cell r="C131">
            <v>0</v>
          </cell>
          <cell r="E131">
            <v>233042</v>
          </cell>
          <cell r="F131">
            <v>0</v>
          </cell>
        </row>
        <row r="132">
          <cell r="B132">
            <v>211509</v>
          </cell>
          <cell r="C132">
            <v>0</v>
          </cell>
          <cell r="E132">
            <v>233048</v>
          </cell>
          <cell r="F132">
            <v>0</v>
          </cell>
        </row>
        <row r="133">
          <cell r="B133">
            <v>211510</v>
          </cell>
          <cell r="C133">
            <v>0</v>
          </cell>
          <cell r="E133">
            <v>233050</v>
          </cell>
          <cell r="F133">
            <v>0</v>
          </cell>
        </row>
        <row r="134">
          <cell r="B134">
            <v>211503</v>
          </cell>
          <cell r="C134">
            <v>0</v>
          </cell>
          <cell r="E134">
            <v>233051</v>
          </cell>
          <cell r="F134">
            <v>0</v>
          </cell>
        </row>
        <row r="135">
          <cell r="B135">
            <v>211504</v>
          </cell>
          <cell r="C135">
            <v>0</v>
          </cell>
          <cell r="E135">
            <v>233052</v>
          </cell>
          <cell r="F135">
            <v>0</v>
          </cell>
        </row>
        <row r="136">
          <cell r="B136">
            <v>211505</v>
          </cell>
          <cell r="C136">
            <v>0</v>
          </cell>
          <cell r="E136">
            <v>233053</v>
          </cell>
          <cell r="F136">
            <v>0</v>
          </cell>
        </row>
        <row r="137">
          <cell r="B137">
            <v>211506</v>
          </cell>
          <cell r="C137">
            <v>0</v>
          </cell>
          <cell r="E137">
            <v>233054</v>
          </cell>
          <cell r="F137">
            <v>0</v>
          </cell>
        </row>
        <row r="138">
          <cell r="B138">
            <v>211507</v>
          </cell>
          <cell r="C138">
            <v>0</v>
          </cell>
          <cell r="E138">
            <v>233055</v>
          </cell>
          <cell r="F138">
            <v>0</v>
          </cell>
        </row>
        <row r="139">
          <cell r="B139">
            <v>211508</v>
          </cell>
          <cell r="C139">
            <v>0</v>
          </cell>
          <cell r="E139">
            <v>233056</v>
          </cell>
          <cell r="F139">
            <v>0</v>
          </cell>
        </row>
        <row r="140">
          <cell r="B140">
            <v>211511</v>
          </cell>
          <cell r="C140">
            <v>0</v>
          </cell>
          <cell r="E140">
            <v>233060</v>
          </cell>
          <cell r="F140">
            <v>700000</v>
          </cell>
        </row>
        <row r="141">
          <cell r="B141">
            <v>211512</v>
          </cell>
          <cell r="C141">
            <v>0</v>
          </cell>
          <cell r="E141">
            <v>233061</v>
          </cell>
          <cell r="F141">
            <v>0</v>
          </cell>
        </row>
        <row r="142">
          <cell r="B142">
            <v>211513</v>
          </cell>
          <cell r="C142">
            <v>0</v>
          </cell>
          <cell r="E142">
            <v>233062</v>
          </cell>
          <cell r="F142">
            <v>700000</v>
          </cell>
        </row>
        <row r="143">
          <cell r="B143">
            <v>211514</v>
          </cell>
          <cell r="C143">
            <v>0</v>
          </cell>
          <cell r="E143">
            <v>233063</v>
          </cell>
          <cell r="F143">
            <v>0</v>
          </cell>
        </row>
        <row r="144">
          <cell r="B144">
            <v>211517</v>
          </cell>
          <cell r="C144">
            <v>0</v>
          </cell>
          <cell r="E144">
            <v>233064</v>
          </cell>
          <cell r="F144">
            <v>0</v>
          </cell>
        </row>
        <row r="145">
          <cell r="B145">
            <v>211518</v>
          </cell>
          <cell r="C145">
            <v>0</v>
          </cell>
          <cell r="E145">
            <v>233065</v>
          </cell>
          <cell r="F145">
            <v>0</v>
          </cell>
        </row>
        <row r="146">
          <cell r="B146">
            <v>211521</v>
          </cell>
          <cell r="C146">
            <v>0</v>
          </cell>
          <cell r="E146">
            <v>233066</v>
          </cell>
          <cell r="F146">
            <v>0</v>
          </cell>
        </row>
        <row r="147">
          <cell r="B147">
            <v>211600</v>
          </cell>
          <cell r="C147">
            <v>39716</v>
          </cell>
          <cell r="E147">
            <v>233067</v>
          </cell>
          <cell r="F147">
            <v>0</v>
          </cell>
        </row>
        <row r="148">
          <cell r="B148">
            <v>211601</v>
          </cell>
          <cell r="C148">
            <v>28511</v>
          </cell>
          <cell r="E148">
            <v>233068</v>
          </cell>
          <cell r="F148">
            <v>0</v>
          </cell>
        </row>
        <row r="149">
          <cell r="B149">
            <v>211602</v>
          </cell>
          <cell r="C149">
            <v>0</v>
          </cell>
          <cell r="E149">
            <v>233069</v>
          </cell>
          <cell r="F149">
            <v>0</v>
          </cell>
        </row>
        <row r="150">
          <cell r="B150">
            <v>211603</v>
          </cell>
          <cell r="C150">
            <v>0</v>
          </cell>
          <cell r="E150">
            <v>233070</v>
          </cell>
          <cell r="F150">
            <v>0</v>
          </cell>
        </row>
        <row r="151">
          <cell r="B151">
            <v>211604</v>
          </cell>
          <cell r="C151">
            <v>0</v>
          </cell>
          <cell r="E151">
            <v>233071</v>
          </cell>
          <cell r="F151">
            <v>0</v>
          </cell>
        </row>
        <row r="152">
          <cell r="B152">
            <v>211605</v>
          </cell>
          <cell r="C152">
            <v>0</v>
          </cell>
          <cell r="E152">
            <v>233072</v>
          </cell>
          <cell r="F152">
            <v>0</v>
          </cell>
        </row>
        <row r="153">
          <cell r="B153">
            <v>211606</v>
          </cell>
          <cell r="C153">
            <v>0</v>
          </cell>
          <cell r="E153">
            <v>233073</v>
          </cell>
          <cell r="F153">
            <v>0</v>
          </cell>
        </row>
        <row r="154">
          <cell r="B154">
            <v>211607</v>
          </cell>
          <cell r="C154">
            <v>0</v>
          </cell>
          <cell r="E154">
            <v>233074</v>
          </cell>
          <cell r="F154">
            <v>0</v>
          </cell>
        </row>
        <row r="155">
          <cell r="B155">
            <v>211608</v>
          </cell>
          <cell r="C155">
            <v>0</v>
          </cell>
          <cell r="E155">
            <v>233076</v>
          </cell>
          <cell r="F155">
            <v>0</v>
          </cell>
        </row>
        <row r="156">
          <cell r="B156">
            <v>211609</v>
          </cell>
          <cell r="C156">
            <v>0</v>
          </cell>
          <cell r="E156">
            <v>233077</v>
          </cell>
          <cell r="F156">
            <v>0</v>
          </cell>
        </row>
        <row r="157">
          <cell r="B157">
            <v>211610</v>
          </cell>
          <cell r="C157">
            <v>0</v>
          </cell>
          <cell r="E157">
            <v>233078</v>
          </cell>
          <cell r="F157">
            <v>0</v>
          </cell>
        </row>
        <row r="158">
          <cell r="B158">
            <v>211611</v>
          </cell>
          <cell r="C158">
            <v>0</v>
          </cell>
          <cell r="E158">
            <v>233079</v>
          </cell>
          <cell r="F158">
            <v>0</v>
          </cell>
        </row>
        <row r="159">
          <cell r="B159">
            <v>211612</v>
          </cell>
          <cell r="C159">
            <v>0</v>
          </cell>
          <cell r="E159">
            <v>233080</v>
          </cell>
          <cell r="F159">
            <v>0</v>
          </cell>
        </row>
        <row r="160">
          <cell r="B160">
            <v>211613</v>
          </cell>
          <cell r="C160">
            <v>0</v>
          </cell>
          <cell r="E160">
            <v>233081</v>
          </cell>
          <cell r="F160">
            <v>0</v>
          </cell>
        </row>
        <row r="161">
          <cell r="B161">
            <v>211614</v>
          </cell>
          <cell r="C161">
            <v>0</v>
          </cell>
          <cell r="E161">
            <v>233084</v>
          </cell>
          <cell r="F161">
            <v>0</v>
          </cell>
        </row>
        <row r="162">
          <cell r="B162">
            <v>211615</v>
          </cell>
          <cell r="C162">
            <v>0</v>
          </cell>
          <cell r="E162">
            <v>233085</v>
          </cell>
          <cell r="F162">
            <v>0</v>
          </cell>
        </row>
        <row r="163">
          <cell r="B163">
            <v>211631</v>
          </cell>
          <cell r="C163">
            <v>11205</v>
          </cell>
          <cell r="E163">
            <v>233086</v>
          </cell>
          <cell r="F163">
            <v>0</v>
          </cell>
        </row>
        <row r="164">
          <cell r="B164">
            <v>211700</v>
          </cell>
          <cell r="C164">
            <v>0</v>
          </cell>
          <cell r="E164">
            <v>233087</v>
          </cell>
          <cell r="F164">
            <v>0</v>
          </cell>
        </row>
        <row r="165">
          <cell r="B165">
            <v>211701</v>
          </cell>
          <cell r="C165">
            <v>0</v>
          </cell>
          <cell r="E165">
            <v>233088</v>
          </cell>
          <cell r="F165">
            <v>0</v>
          </cell>
        </row>
        <row r="166">
          <cell r="B166">
            <v>211702</v>
          </cell>
          <cell r="C166">
            <v>0</v>
          </cell>
          <cell r="E166">
            <v>233089</v>
          </cell>
          <cell r="F166">
            <v>0</v>
          </cell>
        </row>
        <row r="167">
          <cell r="B167">
            <v>211703</v>
          </cell>
          <cell r="C167">
            <v>0</v>
          </cell>
          <cell r="E167">
            <v>233090</v>
          </cell>
          <cell r="F167">
            <v>0</v>
          </cell>
        </row>
        <row r="168">
          <cell r="B168">
            <v>211704</v>
          </cell>
          <cell r="C168">
            <v>0</v>
          </cell>
          <cell r="E168">
            <v>233091</v>
          </cell>
          <cell r="F168">
            <v>2640000</v>
          </cell>
        </row>
        <row r="169">
          <cell r="B169">
            <v>211705</v>
          </cell>
          <cell r="C169">
            <v>0</v>
          </cell>
          <cell r="E169">
            <v>233092</v>
          </cell>
          <cell r="F169">
            <v>2640000</v>
          </cell>
        </row>
        <row r="170">
          <cell r="B170">
            <v>211711</v>
          </cell>
          <cell r="C170">
            <v>0</v>
          </cell>
          <cell r="E170">
            <v>233093</v>
          </cell>
          <cell r="F170">
            <v>0</v>
          </cell>
        </row>
        <row r="171">
          <cell r="B171">
            <v>211712</v>
          </cell>
          <cell r="C171">
            <v>0</v>
          </cell>
          <cell r="E171">
            <v>233096</v>
          </cell>
          <cell r="F171">
            <v>0</v>
          </cell>
        </row>
        <row r="172">
          <cell r="B172">
            <v>211713</v>
          </cell>
          <cell r="C172">
            <v>0</v>
          </cell>
          <cell r="E172">
            <v>233097</v>
          </cell>
          <cell r="F172">
            <v>0</v>
          </cell>
        </row>
        <row r="173">
          <cell r="B173">
            <v>211721</v>
          </cell>
          <cell r="C173">
            <v>0</v>
          </cell>
          <cell r="E173">
            <v>233098</v>
          </cell>
          <cell r="F173">
            <v>0</v>
          </cell>
        </row>
        <row r="174">
          <cell r="B174">
            <v>211800</v>
          </cell>
          <cell r="C174">
            <v>0</v>
          </cell>
          <cell r="E174">
            <v>233300</v>
          </cell>
          <cell r="F174">
            <v>0</v>
          </cell>
        </row>
        <row r="175">
          <cell r="B175">
            <v>211801</v>
          </cell>
          <cell r="C175">
            <v>0</v>
          </cell>
          <cell r="E175">
            <v>233301</v>
          </cell>
          <cell r="F175">
            <v>0</v>
          </cell>
        </row>
        <row r="176">
          <cell r="B176">
            <v>211802</v>
          </cell>
          <cell r="C176">
            <v>0</v>
          </cell>
          <cell r="E176">
            <v>233302</v>
          </cell>
          <cell r="F176">
            <v>0</v>
          </cell>
        </row>
        <row r="177">
          <cell r="B177">
            <v>211900</v>
          </cell>
          <cell r="C177">
            <v>0</v>
          </cell>
          <cell r="E177">
            <v>233303</v>
          </cell>
          <cell r="F177">
            <v>0</v>
          </cell>
        </row>
        <row r="178">
          <cell r="B178">
            <v>211901</v>
          </cell>
          <cell r="C178">
            <v>0</v>
          </cell>
          <cell r="E178">
            <v>233304</v>
          </cell>
          <cell r="F178">
            <v>0</v>
          </cell>
        </row>
        <row r="179">
          <cell r="B179">
            <v>211902</v>
          </cell>
          <cell r="C179">
            <v>0</v>
          </cell>
          <cell r="E179">
            <v>233305</v>
          </cell>
          <cell r="F179">
            <v>0</v>
          </cell>
        </row>
        <row r="180">
          <cell r="B180">
            <v>211903</v>
          </cell>
          <cell r="C180">
            <v>0</v>
          </cell>
          <cell r="E180">
            <v>233306</v>
          </cell>
          <cell r="F180">
            <v>0</v>
          </cell>
        </row>
        <row r="181">
          <cell r="B181">
            <v>211911</v>
          </cell>
          <cell r="C181">
            <v>0</v>
          </cell>
          <cell r="E181">
            <v>233307</v>
          </cell>
          <cell r="F181">
            <v>0</v>
          </cell>
        </row>
        <row r="182">
          <cell r="B182">
            <v>212800</v>
          </cell>
          <cell r="C182">
            <v>0</v>
          </cell>
          <cell r="E182">
            <v>233308</v>
          </cell>
          <cell r="F182">
            <v>0</v>
          </cell>
        </row>
        <row r="183">
          <cell r="B183">
            <v>212900</v>
          </cell>
          <cell r="C183">
            <v>29</v>
          </cell>
          <cell r="E183">
            <v>233309</v>
          </cell>
          <cell r="F183">
            <v>0</v>
          </cell>
        </row>
        <row r="184">
          <cell r="B184">
            <v>212901</v>
          </cell>
          <cell r="C184">
            <v>29</v>
          </cell>
          <cell r="E184">
            <v>233310</v>
          </cell>
          <cell r="F184">
            <v>0</v>
          </cell>
        </row>
        <row r="185">
          <cell r="B185">
            <v>212902</v>
          </cell>
          <cell r="C185">
            <v>0</v>
          </cell>
          <cell r="E185">
            <v>233311</v>
          </cell>
          <cell r="F185">
            <v>0</v>
          </cell>
        </row>
        <row r="186">
          <cell r="B186">
            <v>212940</v>
          </cell>
          <cell r="C186">
            <v>0</v>
          </cell>
          <cell r="E186">
            <v>233312</v>
          </cell>
          <cell r="F186">
            <v>0</v>
          </cell>
        </row>
        <row r="187">
          <cell r="B187">
            <v>213000</v>
          </cell>
          <cell r="C187">
            <v>1393958</v>
          </cell>
          <cell r="E187">
            <v>233321</v>
          </cell>
          <cell r="F187">
            <v>0</v>
          </cell>
        </row>
        <row r="188">
          <cell r="B188">
            <v>213100</v>
          </cell>
          <cell r="C188">
            <v>713946</v>
          </cell>
          <cell r="E188">
            <v>233331</v>
          </cell>
          <cell r="F188">
            <v>0</v>
          </cell>
        </row>
        <row r="189">
          <cell r="B189">
            <v>213200</v>
          </cell>
          <cell r="C189">
            <v>0</v>
          </cell>
          <cell r="E189">
            <v>233400</v>
          </cell>
          <cell r="F189">
            <v>191710</v>
          </cell>
        </row>
        <row r="190">
          <cell r="B190">
            <v>213201</v>
          </cell>
          <cell r="C190">
            <v>0</v>
          </cell>
          <cell r="E190">
            <v>233401</v>
          </cell>
          <cell r="F190">
            <v>0</v>
          </cell>
        </row>
        <row r="191">
          <cell r="B191">
            <v>213202</v>
          </cell>
          <cell r="C191">
            <v>0</v>
          </cell>
          <cell r="E191">
            <v>233411</v>
          </cell>
          <cell r="F191">
            <v>171107</v>
          </cell>
        </row>
        <row r="192">
          <cell r="B192">
            <v>213203</v>
          </cell>
          <cell r="C192">
            <v>0</v>
          </cell>
          <cell r="E192">
            <v>233421</v>
          </cell>
          <cell r="F192">
            <v>20603</v>
          </cell>
        </row>
        <row r="193">
          <cell r="B193">
            <v>213204</v>
          </cell>
          <cell r="C193">
            <v>0</v>
          </cell>
          <cell r="E193">
            <v>233500</v>
          </cell>
          <cell r="F193">
            <v>211259</v>
          </cell>
        </row>
        <row r="194">
          <cell r="B194">
            <v>213205</v>
          </cell>
          <cell r="C194">
            <v>0</v>
          </cell>
          <cell r="E194">
            <v>233501</v>
          </cell>
          <cell r="F194">
            <v>0</v>
          </cell>
        </row>
        <row r="195">
          <cell r="B195">
            <v>213206</v>
          </cell>
          <cell r="C195">
            <v>0</v>
          </cell>
          <cell r="E195">
            <v>233502</v>
          </cell>
          <cell r="F195">
            <v>0</v>
          </cell>
        </row>
        <row r="196">
          <cell r="B196">
            <v>213211</v>
          </cell>
          <cell r="C196">
            <v>0</v>
          </cell>
          <cell r="E196">
            <v>233505</v>
          </cell>
          <cell r="F196">
            <v>0</v>
          </cell>
        </row>
        <row r="197">
          <cell r="B197">
            <v>213212</v>
          </cell>
          <cell r="C197">
            <v>0</v>
          </cell>
          <cell r="E197">
            <v>233513</v>
          </cell>
          <cell r="F197">
            <v>0</v>
          </cell>
        </row>
        <row r="198">
          <cell r="B198">
            <v>213213</v>
          </cell>
          <cell r="C198">
            <v>0</v>
          </cell>
          <cell r="E198">
            <v>233514</v>
          </cell>
          <cell r="F198">
            <v>16938</v>
          </cell>
        </row>
        <row r="199">
          <cell r="B199">
            <v>213300</v>
          </cell>
          <cell r="C199">
            <v>0</v>
          </cell>
          <cell r="E199">
            <v>233515</v>
          </cell>
          <cell r="F199">
            <v>0</v>
          </cell>
        </row>
        <row r="200">
          <cell r="B200">
            <v>213301</v>
          </cell>
          <cell r="C200">
            <v>0</v>
          </cell>
          <cell r="E200">
            <v>233516</v>
          </cell>
          <cell r="F200">
            <v>0</v>
          </cell>
        </row>
        <row r="201">
          <cell r="B201">
            <v>213302</v>
          </cell>
          <cell r="C201">
            <v>0</v>
          </cell>
          <cell r="E201">
            <v>233517</v>
          </cell>
          <cell r="F201">
            <v>0</v>
          </cell>
        </row>
        <row r="202">
          <cell r="B202">
            <v>213400</v>
          </cell>
          <cell r="C202">
            <v>0</v>
          </cell>
          <cell r="E202">
            <v>233521</v>
          </cell>
          <cell r="F202">
            <v>194321</v>
          </cell>
        </row>
        <row r="203">
          <cell r="B203">
            <v>213401</v>
          </cell>
          <cell r="C203">
            <v>0</v>
          </cell>
          <cell r="E203">
            <v>233600</v>
          </cell>
          <cell r="F203">
            <v>0</v>
          </cell>
        </row>
        <row r="204">
          <cell r="B204">
            <v>213402</v>
          </cell>
          <cell r="C204">
            <v>0</v>
          </cell>
          <cell r="E204">
            <v>233601</v>
          </cell>
          <cell r="F204">
            <v>0</v>
          </cell>
        </row>
        <row r="205">
          <cell r="B205">
            <v>213403</v>
          </cell>
          <cell r="C205">
            <v>0</v>
          </cell>
          <cell r="E205">
            <v>233602</v>
          </cell>
          <cell r="F205">
            <v>0</v>
          </cell>
        </row>
        <row r="206">
          <cell r="B206">
            <v>213404</v>
          </cell>
          <cell r="C206">
            <v>0</v>
          </cell>
          <cell r="E206">
            <v>233603</v>
          </cell>
          <cell r="F206">
            <v>0</v>
          </cell>
        </row>
        <row r="207">
          <cell r="B207">
            <v>213405</v>
          </cell>
          <cell r="C207">
            <v>0</v>
          </cell>
          <cell r="E207">
            <v>233604</v>
          </cell>
          <cell r="F207">
            <v>0</v>
          </cell>
        </row>
        <row r="208">
          <cell r="B208">
            <v>213406</v>
          </cell>
          <cell r="C208">
            <v>0</v>
          </cell>
          <cell r="E208">
            <v>233700</v>
          </cell>
          <cell r="F208">
            <v>0</v>
          </cell>
        </row>
        <row r="209">
          <cell r="B209">
            <v>213407</v>
          </cell>
          <cell r="C209">
            <v>0</v>
          </cell>
          <cell r="E209">
            <v>233701</v>
          </cell>
          <cell r="F209">
            <v>0</v>
          </cell>
        </row>
        <row r="210">
          <cell r="B210">
            <v>213408</v>
          </cell>
          <cell r="C210">
            <v>0</v>
          </cell>
          <cell r="E210">
            <v>233711</v>
          </cell>
          <cell r="F210">
            <v>0</v>
          </cell>
        </row>
        <row r="211">
          <cell r="B211">
            <v>213409</v>
          </cell>
          <cell r="C211">
            <v>0</v>
          </cell>
          <cell r="E211">
            <v>234000</v>
          </cell>
          <cell r="F211">
            <v>0</v>
          </cell>
        </row>
        <row r="212">
          <cell r="B212">
            <v>213500</v>
          </cell>
          <cell r="C212">
            <v>0</v>
          </cell>
          <cell r="E212">
            <v>234001</v>
          </cell>
          <cell r="F212">
            <v>0</v>
          </cell>
        </row>
        <row r="213">
          <cell r="B213">
            <v>213501</v>
          </cell>
          <cell r="C213">
            <v>0</v>
          </cell>
          <cell r="E213">
            <v>234002</v>
          </cell>
          <cell r="F213">
            <v>0</v>
          </cell>
        </row>
        <row r="214">
          <cell r="B214">
            <v>213502</v>
          </cell>
          <cell r="C214">
            <v>0</v>
          </cell>
          <cell r="E214">
            <v>234003</v>
          </cell>
          <cell r="F214">
            <v>0</v>
          </cell>
        </row>
        <row r="215">
          <cell r="B215">
            <v>213503</v>
          </cell>
          <cell r="C215">
            <v>0</v>
          </cell>
          <cell r="E215">
            <v>234004</v>
          </cell>
          <cell r="F215">
            <v>0</v>
          </cell>
        </row>
        <row r="216">
          <cell r="B216">
            <v>213504</v>
          </cell>
          <cell r="C216">
            <v>0</v>
          </cell>
          <cell r="E216">
            <v>234005</v>
          </cell>
          <cell r="F216">
            <v>0</v>
          </cell>
        </row>
        <row r="217">
          <cell r="B217">
            <v>213505</v>
          </cell>
          <cell r="C217">
            <v>0</v>
          </cell>
          <cell r="E217">
            <v>234006</v>
          </cell>
          <cell r="F217">
            <v>0</v>
          </cell>
        </row>
        <row r="218">
          <cell r="B218">
            <v>213506</v>
          </cell>
          <cell r="C218">
            <v>0</v>
          </cell>
          <cell r="E218">
            <v>234007</v>
          </cell>
          <cell r="F218">
            <v>0</v>
          </cell>
        </row>
        <row r="219">
          <cell r="B219">
            <v>213507</v>
          </cell>
          <cell r="C219">
            <v>0</v>
          </cell>
          <cell r="E219">
            <v>234008</v>
          </cell>
          <cell r="F219">
            <v>0</v>
          </cell>
        </row>
        <row r="220">
          <cell r="B220">
            <v>213508</v>
          </cell>
          <cell r="C220">
            <v>0</v>
          </cell>
          <cell r="E220">
            <v>234009</v>
          </cell>
          <cell r="F220">
            <v>0</v>
          </cell>
        </row>
        <row r="221">
          <cell r="B221">
            <v>213509</v>
          </cell>
          <cell r="C221">
            <v>0</v>
          </cell>
          <cell r="E221">
            <v>234010</v>
          </cell>
          <cell r="F221">
            <v>0</v>
          </cell>
        </row>
        <row r="222">
          <cell r="B222">
            <v>213600</v>
          </cell>
          <cell r="C222">
            <v>15314</v>
          </cell>
          <cell r="E222">
            <v>234020</v>
          </cell>
          <cell r="F222">
            <v>0</v>
          </cell>
        </row>
        <row r="223">
          <cell r="B223">
            <v>213601</v>
          </cell>
          <cell r="C223">
            <v>268</v>
          </cell>
          <cell r="E223">
            <v>234011</v>
          </cell>
          <cell r="F223">
            <v>0</v>
          </cell>
        </row>
        <row r="224">
          <cell r="B224">
            <v>213602</v>
          </cell>
          <cell r="C224">
            <v>0</v>
          </cell>
          <cell r="E224">
            <v>234021</v>
          </cell>
          <cell r="F224">
            <v>0</v>
          </cell>
        </row>
        <row r="225">
          <cell r="B225">
            <v>213603</v>
          </cell>
          <cell r="C225">
            <v>268</v>
          </cell>
          <cell r="E225">
            <v>234022</v>
          </cell>
          <cell r="F225">
            <v>0</v>
          </cell>
        </row>
        <row r="226">
          <cell r="B226">
            <v>213604</v>
          </cell>
          <cell r="C226">
            <v>15045</v>
          </cell>
          <cell r="E226">
            <v>234023</v>
          </cell>
          <cell r="F226">
            <v>0</v>
          </cell>
        </row>
        <row r="227">
          <cell r="B227">
            <v>213605</v>
          </cell>
          <cell r="C227">
            <v>15045</v>
          </cell>
          <cell r="E227">
            <v>234024</v>
          </cell>
          <cell r="F227">
            <v>0</v>
          </cell>
        </row>
        <row r="228">
          <cell r="B228">
            <v>213606</v>
          </cell>
          <cell r="C228">
            <v>0</v>
          </cell>
          <cell r="E228">
            <v>234030</v>
          </cell>
          <cell r="F228">
            <v>0</v>
          </cell>
        </row>
        <row r="229">
          <cell r="B229">
            <v>213607</v>
          </cell>
          <cell r="C229">
            <v>0</v>
          </cell>
          <cell r="E229">
            <v>234025</v>
          </cell>
          <cell r="F229">
            <v>0</v>
          </cell>
        </row>
        <row r="230">
          <cell r="B230">
            <v>213608</v>
          </cell>
          <cell r="C230">
            <v>0</v>
          </cell>
          <cell r="E230">
            <v>234031</v>
          </cell>
          <cell r="F230">
            <v>0</v>
          </cell>
        </row>
        <row r="231">
          <cell r="B231">
            <v>213609</v>
          </cell>
          <cell r="C231">
            <v>0</v>
          </cell>
          <cell r="E231">
            <v>234052</v>
          </cell>
          <cell r="F231">
            <v>0</v>
          </cell>
        </row>
        <row r="232">
          <cell r="B232">
            <v>213700</v>
          </cell>
          <cell r="C232">
            <v>0</v>
          </cell>
          <cell r="E232">
            <v>234053</v>
          </cell>
          <cell r="F232">
            <v>0</v>
          </cell>
        </row>
        <row r="233">
          <cell r="B233">
            <v>213701</v>
          </cell>
          <cell r="C233">
            <v>0</v>
          </cell>
          <cell r="E233">
            <v>234032</v>
          </cell>
          <cell r="F233">
            <v>0</v>
          </cell>
        </row>
        <row r="234">
          <cell r="B234">
            <v>213702</v>
          </cell>
          <cell r="C234">
            <v>0</v>
          </cell>
          <cell r="E234">
            <v>234033</v>
          </cell>
          <cell r="F234">
            <v>0</v>
          </cell>
        </row>
        <row r="235">
          <cell r="B235">
            <v>213703</v>
          </cell>
          <cell r="C235">
            <v>0</v>
          </cell>
          <cell r="E235">
            <v>234034</v>
          </cell>
          <cell r="F235">
            <v>0</v>
          </cell>
        </row>
        <row r="236">
          <cell r="B236">
            <v>213704</v>
          </cell>
          <cell r="C236">
            <v>0</v>
          </cell>
          <cell r="E236">
            <v>234035</v>
          </cell>
          <cell r="F236">
            <v>0</v>
          </cell>
        </row>
        <row r="237">
          <cell r="B237">
            <v>213705</v>
          </cell>
          <cell r="C237">
            <v>0</v>
          </cell>
          <cell r="E237">
            <v>234036</v>
          </cell>
          <cell r="F237">
            <v>0</v>
          </cell>
        </row>
        <row r="238">
          <cell r="B238">
            <v>213706</v>
          </cell>
          <cell r="C238">
            <v>0</v>
          </cell>
          <cell r="E238">
            <v>234037</v>
          </cell>
          <cell r="F238">
            <v>0</v>
          </cell>
        </row>
        <row r="239">
          <cell r="B239">
            <v>213707</v>
          </cell>
          <cell r="C239">
            <v>0</v>
          </cell>
          <cell r="E239">
            <v>234038</v>
          </cell>
          <cell r="F239">
            <v>0</v>
          </cell>
        </row>
        <row r="240">
          <cell r="B240">
            <v>213708</v>
          </cell>
          <cell r="C240">
            <v>0</v>
          </cell>
          <cell r="E240">
            <v>234044</v>
          </cell>
          <cell r="F240">
            <v>0</v>
          </cell>
        </row>
        <row r="241">
          <cell r="B241">
            <v>213709</v>
          </cell>
          <cell r="C241">
            <v>0</v>
          </cell>
          <cell r="E241">
            <v>234045</v>
          </cell>
          <cell r="F241">
            <v>0</v>
          </cell>
        </row>
        <row r="242">
          <cell r="B242">
            <v>213710</v>
          </cell>
          <cell r="C242">
            <v>0</v>
          </cell>
          <cell r="E242">
            <v>234046</v>
          </cell>
          <cell r="F242">
            <v>0</v>
          </cell>
        </row>
        <row r="243">
          <cell r="B243">
            <v>213711</v>
          </cell>
          <cell r="C243">
            <v>0</v>
          </cell>
          <cell r="E243">
            <v>234047</v>
          </cell>
          <cell r="F243">
            <v>0</v>
          </cell>
        </row>
        <row r="244">
          <cell r="B244">
            <v>213712</v>
          </cell>
          <cell r="C244">
            <v>0</v>
          </cell>
          <cell r="E244">
            <v>234048</v>
          </cell>
          <cell r="F244">
            <v>0</v>
          </cell>
        </row>
        <row r="245">
          <cell r="B245">
            <v>213713</v>
          </cell>
          <cell r="C245">
            <v>0</v>
          </cell>
          <cell r="E245">
            <v>234049</v>
          </cell>
          <cell r="F245">
            <v>0</v>
          </cell>
        </row>
        <row r="246">
          <cell r="B246">
            <v>213714</v>
          </cell>
          <cell r="C246">
            <v>0</v>
          </cell>
          <cell r="E246">
            <v>234061</v>
          </cell>
          <cell r="F246">
            <v>0</v>
          </cell>
        </row>
        <row r="247">
          <cell r="B247">
            <v>213715</v>
          </cell>
          <cell r="C247">
            <v>0</v>
          </cell>
          <cell r="E247">
            <v>234100</v>
          </cell>
          <cell r="F247">
            <v>0</v>
          </cell>
        </row>
        <row r="248">
          <cell r="B248">
            <v>213716</v>
          </cell>
          <cell r="C248">
            <v>0</v>
          </cell>
          <cell r="E248">
            <v>234101</v>
          </cell>
          <cell r="F248">
            <v>0</v>
          </cell>
        </row>
        <row r="249">
          <cell r="B249">
            <v>213717</v>
          </cell>
          <cell r="C249">
            <v>0</v>
          </cell>
          <cell r="E249">
            <v>234102</v>
          </cell>
          <cell r="F249">
            <v>0</v>
          </cell>
        </row>
        <row r="250">
          <cell r="B250">
            <v>213718</v>
          </cell>
          <cell r="C250">
            <v>0</v>
          </cell>
          <cell r="E250">
            <v>234103</v>
          </cell>
          <cell r="F250">
            <v>0</v>
          </cell>
        </row>
        <row r="251">
          <cell r="B251">
            <v>213719</v>
          </cell>
          <cell r="C251">
            <v>0</v>
          </cell>
          <cell r="E251">
            <v>234104</v>
          </cell>
          <cell r="F251">
            <v>0</v>
          </cell>
        </row>
        <row r="252">
          <cell r="B252">
            <v>213720</v>
          </cell>
          <cell r="C252">
            <v>0</v>
          </cell>
          <cell r="E252">
            <v>234105</v>
          </cell>
          <cell r="F252">
            <v>0</v>
          </cell>
        </row>
        <row r="253">
          <cell r="B253">
            <v>213721</v>
          </cell>
          <cell r="C253">
            <v>0</v>
          </cell>
          <cell r="E253">
            <v>234106</v>
          </cell>
          <cell r="F253">
            <v>0</v>
          </cell>
        </row>
        <row r="254">
          <cell r="B254">
            <v>213731</v>
          </cell>
          <cell r="C254">
            <v>0</v>
          </cell>
          <cell r="E254">
            <v>234107</v>
          </cell>
          <cell r="F254">
            <v>0</v>
          </cell>
        </row>
        <row r="255">
          <cell r="B255">
            <v>213732</v>
          </cell>
          <cell r="C255">
            <v>0</v>
          </cell>
          <cell r="E255">
            <v>234108</v>
          </cell>
          <cell r="F255">
            <v>0</v>
          </cell>
        </row>
        <row r="256">
          <cell r="B256">
            <v>213733</v>
          </cell>
          <cell r="C256">
            <v>0</v>
          </cell>
          <cell r="E256">
            <v>234109</v>
          </cell>
          <cell r="F256">
            <v>0</v>
          </cell>
        </row>
        <row r="257">
          <cell r="B257">
            <v>213800</v>
          </cell>
          <cell r="C257">
            <v>54411</v>
          </cell>
          <cell r="E257">
            <v>234110</v>
          </cell>
          <cell r="F257">
            <v>0</v>
          </cell>
        </row>
        <row r="258">
          <cell r="B258">
            <v>213801</v>
          </cell>
          <cell r="C258">
            <v>27864</v>
          </cell>
          <cell r="E258">
            <v>234111</v>
          </cell>
          <cell r="F258">
            <v>0</v>
          </cell>
        </row>
        <row r="259">
          <cell r="B259">
            <v>213802</v>
          </cell>
          <cell r="C259">
            <v>0</v>
          </cell>
          <cell r="E259">
            <v>234115</v>
          </cell>
          <cell r="F259">
            <v>0</v>
          </cell>
        </row>
        <row r="260">
          <cell r="B260">
            <v>213803</v>
          </cell>
          <cell r="C260">
            <v>27864</v>
          </cell>
          <cell r="E260">
            <v>234116</v>
          </cell>
          <cell r="F260">
            <v>0</v>
          </cell>
        </row>
        <row r="261">
          <cell r="B261">
            <v>213811</v>
          </cell>
          <cell r="C261">
            <v>26547</v>
          </cell>
          <cell r="E261">
            <v>234131</v>
          </cell>
          <cell r="F261">
            <v>0</v>
          </cell>
        </row>
        <row r="262">
          <cell r="B262">
            <v>213812</v>
          </cell>
          <cell r="C262">
            <v>0</v>
          </cell>
          <cell r="E262">
            <v>234200</v>
          </cell>
          <cell r="F262">
            <v>0</v>
          </cell>
        </row>
        <row r="263">
          <cell r="B263">
            <v>213813</v>
          </cell>
          <cell r="C263">
            <v>26547</v>
          </cell>
          <cell r="E263">
            <v>234201</v>
          </cell>
          <cell r="F263">
            <v>0</v>
          </cell>
        </row>
        <row r="264">
          <cell r="B264">
            <v>213900</v>
          </cell>
          <cell r="C264">
            <v>0</v>
          </cell>
          <cell r="E264">
            <v>234202</v>
          </cell>
          <cell r="F264">
            <v>0</v>
          </cell>
        </row>
        <row r="265">
          <cell r="B265">
            <v>213901</v>
          </cell>
          <cell r="C265">
            <v>0</v>
          </cell>
          <cell r="E265">
            <v>234203</v>
          </cell>
          <cell r="F265">
            <v>0</v>
          </cell>
        </row>
        <row r="266">
          <cell r="B266">
            <v>214300</v>
          </cell>
          <cell r="C266">
            <v>644221</v>
          </cell>
          <cell r="E266">
            <v>234204</v>
          </cell>
          <cell r="F266">
            <v>0</v>
          </cell>
        </row>
        <row r="267">
          <cell r="B267">
            <v>214301</v>
          </cell>
          <cell r="C267">
            <v>0</v>
          </cell>
          <cell r="E267">
            <v>234205</v>
          </cell>
          <cell r="F267">
            <v>0</v>
          </cell>
        </row>
        <row r="268">
          <cell r="B268">
            <v>214302</v>
          </cell>
          <cell r="C268">
            <v>0</v>
          </cell>
          <cell r="E268">
            <v>234207</v>
          </cell>
          <cell r="F268">
            <v>0</v>
          </cell>
        </row>
        <row r="269">
          <cell r="B269">
            <v>214303</v>
          </cell>
          <cell r="C269">
            <v>0</v>
          </cell>
          <cell r="E269">
            <v>234208</v>
          </cell>
          <cell r="F269">
            <v>0</v>
          </cell>
        </row>
        <row r="270">
          <cell r="B270">
            <v>214304</v>
          </cell>
          <cell r="C270">
            <v>0</v>
          </cell>
          <cell r="E270">
            <v>234209</v>
          </cell>
          <cell r="F270">
            <v>0</v>
          </cell>
        </row>
        <row r="271">
          <cell r="B271">
            <v>214305</v>
          </cell>
          <cell r="C271">
            <v>0</v>
          </cell>
          <cell r="E271">
            <v>234211</v>
          </cell>
          <cell r="F271">
            <v>0</v>
          </cell>
        </row>
        <row r="272">
          <cell r="B272">
            <v>214306</v>
          </cell>
          <cell r="C272">
            <v>0</v>
          </cell>
          <cell r="E272">
            <v>234500</v>
          </cell>
          <cell r="F272">
            <v>16025</v>
          </cell>
        </row>
        <row r="273">
          <cell r="B273">
            <v>214307</v>
          </cell>
          <cell r="C273">
            <v>0</v>
          </cell>
          <cell r="E273">
            <v>234501</v>
          </cell>
          <cell r="F273">
            <v>0</v>
          </cell>
        </row>
        <row r="274">
          <cell r="B274">
            <v>214308</v>
          </cell>
          <cell r="C274">
            <v>0</v>
          </cell>
          <cell r="E274">
            <v>234502</v>
          </cell>
          <cell r="F274">
            <v>14188</v>
          </cell>
        </row>
        <row r="275">
          <cell r="B275">
            <v>214309</v>
          </cell>
          <cell r="C275">
            <v>0</v>
          </cell>
          <cell r="E275">
            <v>234521</v>
          </cell>
          <cell r="F275">
            <v>508</v>
          </cell>
        </row>
        <row r="276">
          <cell r="B276">
            <v>214310</v>
          </cell>
          <cell r="C276">
            <v>0</v>
          </cell>
          <cell r="E276">
            <v>234522</v>
          </cell>
          <cell r="F276">
            <v>13680</v>
          </cell>
        </row>
        <row r="277">
          <cell r="B277">
            <v>214311</v>
          </cell>
          <cell r="C277">
            <v>0</v>
          </cell>
          <cell r="E277">
            <v>234523</v>
          </cell>
          <cell r="F277">
            <v>0</v>
          </cell>
        </row>
        <row r="278">
          <cell r="B278">
            <v>214312</v>
          </cell>
          <cell r="C278">
            <v>0</v>
          </cell>
          <cell r="E278">
            <v>234524</v>
          </cell>
          <cell r="F278">
            <v>0</v>
          </cell>
        </row>
        <row r="279">
          <cell r="B279">
            <v>214313</v>
          </cell>
          <cell r="C279">
            <v>0</v>
          </cell>
          <cell r="E279">
            <v>234525</v>
          </cell>
          <cell r="F279">
            <v>0</v>
          </cell>
        </row>
        <row r="280">
          <cell r="B280">
            <v>214314</v>
          </cell>
          <cell r="C280">
            <v>0</v>
          </cell>
          <cell r="E280">
            <v>234526</v>
          </cell>
          <cell r="F280">
            <v>0</v>
          </cell>
        </row>
        <row r="281">
          <cell r="B281">
            <v>214315</v>
          </cell>
          <cell r="C281">
            <v>0</v>
          </cell>
          <cell r="E281">
            <v>234527</v>
          </cell>
          <cell r="F281">
            <v>0</v>
          </cell>
        </row>
        <row r="282">
          <cell r="B282">
            <v>214316</v>
          </cell>
          <cell r="C282">
            <v>0</v>
          </cell>
          <cell r="E282">
            <v>234528</v>
          </cell>
          <cell r="F282">
            <v>0</v>
          </cell>
        </row>
        <row r="283">
          <cell r="B283">
            <v>214317</v>
          </cell>
          <cell r="C283">
            <v>0</v>
          </cell>
          <cell r="E283">
            <v>234541</v>
          </cell>
          <cell r="F283">
            <v>0</v>
          </cell>
        </row>
        <row r="284">
          <cell r="B284">
            <v>214318</v>
          </cell>
          <cell r="C284">
            <v>0</v>
          </cell>
          <cell r="E284">
            <v>234503</v>
          </cell>
          <cell r="F284">
            <v>1405</v>
          </cell>
        </row>
        <row r="285">
          <cell r="B285">
            <v>214319</v>
          </cell>
          <cell r="C285">
            <v>0</v>
          </cell>
          <cell r="E285">
            <v>234504</v>
          </cell>
          <cell r="F285">
            <v>8</v>
          </cell>
        </row>
        <row r="286">
          <cell r="B286">
            <v>214320</v>
          </cell>
          <cell r="C286">
            <v>0</v>
          </cell>
          <cell r="E286">
            <v>234505</v>
          </cell>
          <cell r="F286">
            <v>0</v>
          </cell>
        </row>
        <row r="287">
          <cell r="B287">
            <v>214321</v>
          </cell>
          <cell r="C287">
            <v>0</v>
          </cell>
          <cell r="E287">
            <v>234506</v>
          </cell>
          <cell r="F287">
            <v>0</v>
          </cell>
        </row>
        <row r="288">
          <cell r="B288">
            <v>214330</v>
          </cell>
          <cell r="C288">
            <v>0</v>
          </cell>
          <cell r="E288">
            <v>234507</v>
          </cell>
          <cell r="F288">
            <v>424</v>
          </cell>
        </row>
        <row r="289">
          <cell r="B289">
            <v>214331</v>
          </cell>
          <cell r="C289">
            <v>0</v>
          </cell>
          <cell r="E289">
            <v>234600</v>
          </cell>
          <cell r="F289">
            <v>0</v>
          </cell>
        </row>
        <row r="290">
          <cell r="B290">
            <v>214332</v>
          </cell>
          <cell r="C290">
            <v>0</v>
          </cell>
          <cell r="E290">
            <v>234700</v>
          </cell>
          <cell r="F290">
            <v>156642</v>
          </cell>
        </row>
        <row r="291">
          <cell r="B291">
            <v>214351</v>
          </cell>
          <cell r="C291">
            <v>0</v>
          </cell>
          <cell r="E291">
            <v>234701</v>
          </cell>
          <cell r="F291">
            <v>0</v>
          </cell>
        </row>
        <row r="292">
          <cell r="B292">
            <v>214360</v>
          </cell>
          <cell r="C292">
            <v>644221</v>
          </cell>
          <cell r="E292">
            <v>234702</v>
          </cell>
          <cell r="F292">
            <v>0</v>
          </cell>
        </row>
        <row r="293">
          <cell r="B293">
            <v>214400</v>
          </cell>
          <cell r="C293">
            <v>0</v>
          </cell>
          <cell r="E293">
            <v>234703</v>
          </cell>
          <cell r="F293">
            <v>0</v>
          </cell>
        </row>
        <row r="294">
          <cell r="B294">
            <v>214401</v>
          </cell>
          <cell r="C294">
            <v>0</v>
          </cell>
          <cell r="E294">
            <v>234704</v>
          </cell>
          <cell r="F294">
            <v>0</v>
          </cell>
        </row>
        <row r="295">
          <cell r="B295">
            <v>214402</v>
          </cell>
          <cell r="C295">
            <v>0</v>
          </cell>
          <cell r="E295">
            <v>234705</v>
          </cell>
          <cell r="F295">
            <v>0</v>
          </cell>
        </row>
        <row r="296">
          <cell r="B296">
            <v>214403</v>
          </cell>
          <cell r="C296">
            <v>0</v>
          </cell>
          <cell r="E296">
            <v>234706</v>
          </cell>
          <cell r="F296">
            <v>0</v>
          </cell>
        </row>
        <row r="297">
          <cell r="B297">
            <v>214404</v>
          </cell>
          <cell r="C297">
            <v>0</v>
          </cell>
          <cell r="E297">
            <v>234707</v>
          </cell>
          <cell r="F297">
            <v>0</v>
          </cell>
        </row>
        <row r="298">
          <cell r="B298">
            <v>214409</v>
          </cell>
          <cell r="C298">
            <v>0</v>
          </cell>
          <cell r="E298">
            <v>234708</v>
          </cell>
          <cell r="F298">
            <v>0</v>
          </cell>
        </row>
        <row r="299">
          <cell r="B299">
            <v>214410</v>
          </cell>
          <cell r="C299">
            <v>0</v>
          </cell>
          <cell r="E299">
            <v>234709</v>
          </cell>
          <cell r="F299">
            <v>0</v>
          </cell>
        </row>
        <row r="300">
          <cell r="B300">
            <v>214411</v>
          </cell>
          <cell r="C300">
            <v>0</v>
          </cell>
          <cell r="E300">
            <v>234710</v>
          </cell>
          <cell r="F300">
            <v>0</v>
          </cell>
        </row>
        <row r="301">
          <cell r="B301">
            <v>214412</v>
          </cell>
          <cell r="C301">
            <v>0</v>
          </cell>
          <cell r="E301">
            <v>234711</v>
          </cell>
          <cell r="F301">
            <v>0</v>
          </cell>
        </row>
        <row r="302">
          <cell r="B302">
            <v>214413</v>
          </cell>
          <cell r="C302">
            <v>0</v>
          </cell>
          <cell r="E302">
            <v>234712</v>
          </cell>
          <cell r="F302">
            <v>0</v>
          </cell>
        </row>
        <row r="303">
          <cell r="B303">
            <v>214419</v>
          </cell>
          <cell r="C303">
            <v>0</v>
          </cell>
          <cell r="E303">
            <v>234713</v>
          </cell>
          <cell r="F303">
            <v>0</v>
          </cell>
        </row>
        <row r="304">
          <cell r="B304">
            <v>214420</v>
          </cell>
          <cell r="C304">
            <v>0</v>
          </cell>
          <cell r="E304">
            <v>234714</v>
          </cell>
          <cell r="F304">
            <v>0</v>
          </cell>
        </row>
        <row r="305">
          <cell r="B305">
            <v>214421</v>
          </cell>
          <cell r="C305">
            <v>0</v>
          </cell>
          <cell r="E305">
            <v>234715</v>
          </cell>
          <cell r="F305">
            <v>0</v>
          </cell>
        </row>
        <row r="306">
          <cell r="B306">
            <v>214422</v>
          </cell>
          <cell r="C306">
            <v>0</v>
          </cell>
          <cell r="E306">
            <v>234716</v>
          </cell>
          <cell r="F306">
            <v>0</v>
          </cell>
        </row>
        <row r="307">
          <cell r="B307">
            <v>214423</v>
          </cell>
          <cell r="C307">
            <v>0</v>
          </cell>
          <cell r="E307">
            <v>234717</v>
          </cell>
          <cell r="F307">
            <v>0</v>
          </cell>
        </row>
        <row r="308">
          <cell r="B308">
            <v>214424</v>
          </cell>
          <cell r="C308">
            <v>0</v>
          </cell>
          <cell r="E308">
            <v>234718</v>
          </cell>
          <cell r="F308">
            <v>0</v>
          </cell>
        </row>
        <row r="309">
          <cell r="B309">
            <v>214429</v>
          </cell>
          <cell r="C309">
            <v>0</v>
          </cell>
          <cell r="E309">
            <v>234719</v>
          </cell>
          <cell r="F309">
            <v>0</v>
          </cell>
        </row>
        <row r="310">
          <cell r="B310">
            <v>214430</v>
          </cell>
          <cell r="C310">
            <v>0</v>
          </cell>
          <cell r="E310">
            <v>234720</v>
          </cell>
          <cell r="F310">
            <v>0</v>
          </cell>
        </row>
        <row r="311">
          <cell r="B311">
            <v>214431</v>
          </cell>
          <cell r="C311">
            <v>0</v>
          </cell>
          <cell r="E311">
            <v>234721</v>
          </cell>
          <cell r="F311">
            <v>0</v>
          </cell>
        </row>
        <row r="312">
          <cell r="B312">
            <v>214441</v>
          </cell>
          <cell r="C312">
            <v>0</v>
          </cell>
          <cell r="E312">
            <v>234731</v>
          </cell>
          <cell r="F312">
            <v>156642</v>
          </cell>
        </row>
        <row r="313">
          <cell r="B313">
            <v>214442</v>
          </cell>
          <cell r="C313">
            <v>0</v>
          </cell>
          <cell r="E313">
            <v>234900</v>
          </cell>
          <cell r="F313">
            <v>0</v>
          </cell>
        </row>
        <row r="314">
          <cell r="B314">
            <v>214432</v>
          </cell>
          <cell r="C314">
            <v>0</v>
          </cell>
          <cell r="E314">
            <v>235000</v>
          </cell>
          <cell r="F314">
            <v>0</v>
          </cell>
        </row>
        <row r="315">
          <cell r="B315">
            <v>214433</v>
          </cell>
          <cell r="C315">
            <v>0</v>
          </cell>
          <cell r="E315">
            <v>235100</v>
          </cell>
          <cell r="F315">
            <v>0</v>
          </cell>
        </row>
        <row r="316">
          <cell r="B316">
            <v>214451</v>
          </cell>
          <cell r="C316">
            <v>0</v>
          </cell>
          <cell r="E316">
            <v>235200</v>
          </cell>
          <cell r="F316">
            <v>0</v>
          </cell>
        </row>
        <row r="317">
          <cell r="B317">
            <v>214461</v>
          </cell>
          <cell r="C317">
            <v>0</v>
          </cell>
          <cell r="E317">
            <v>235300</v>
          </cell>
          <cell r="F317">
            <v>0</v>
          </cell>
        </row>
        <row r="318">
          <cell r="B318">
            <v>214500</v>
          </cell>
          <cell r="C318">
            <v>570774</v>
          </cell>
          <cell r="E318">
            <v>236000</v>
          </cell>
          <cell r="F318">
            <v>329175</v>
          </cell>
        </row>
        <row r="319">
          <cell r="B319">
            <v>214501</v>
          </cell>
          <cell r="C319">
            <v>570774</v>
          </cell>
          <cell r="E319">
            <v>236100</v>
          </cell>
          <cell r="F319">
            <v>329175</v>
          </cell>
        </row>
        <row r="320">
          <cell r="B320">
            <v>214502</v>
          </cell>
          <cell r="C320">
            <v>570774</v>
          </cell>
          <cell r="E320">
            <v>236101</v>
          </cell>
          <cell r="F320">
            <v>295885</v>
          </cell>
        </row>
        <row r="321">
          <cell r="B321">
            <v>214503</v>
          </cell>
          <cell r="C321">
            <v>0</v>
          </cell>
          <cell r="E321">
            <v>236122</v>
          </cell>
          <cell r="F321">
            <v>295885</v>
          </cell>
        </row>
        <row r="322">
          <cell r="B322">
            <v>214508</v>
          </cell>
          <cell r="C322">
            <v>0</v>
          </cell>
          <cell r="E322">
            <v>236123</v>
          </cell>
          <cell r="F322">
            <v>0</v>
          </cell>
        </row>
        <row r="323">
          <cell r="B323">
            <v>214509</v>
          </cell>
          <cell r="C323">
            <v>0</v>
          </cell>
          <cell r="E323">
            <v>236124</v>
          </cell>
          <cell r="F323">
            <v>0</v>
          </cell>
        </row>
        <row r="324">
          <cell r="B324">
            <v>214510</v>
          </cell>
          <cell r="C324">
            <v>0</v>
          </cell>
          <cell r="E324">
            <v>236125</v>
          </cell>
          <cell r="F324">
            <v>0</v>
          </cell>
        </row>
        <row r="325">
          <cell r="B325">
            <v>214511</v>
          </cell>
          <cell r="C325">
            <v>0</v>
          </cell>
          <cell r="E325">
            <v>236126</v>
          </cell>
          <cell r="F325">
            <v>0</v>
          </cell>
        </row>
        <row r="326">
          <cell r="B326">
            <v>214512</v>
          </cell>
          <cell r="C326">
            <v>0</v>
          </cell>
          <cell r="E326">
            <v>236102</v>
          </cell>
          <cell r="F326">
            <v>33290</v>
          </cell>
        </row>
        <row r="327">
          <cell r="B327">
            <v>214516</v>
          </cell>
          <cell r="C327">
            <v>0</v>
          </cell>
          <cell r="E327">
            <v>236103</v>
          </cell>
          <cell r="F327">
            <v>33290</v>
          </cell>
        </row>
        <row r="328">
          <cell r="B328">
            <v>214600</v>
          </cell>
          <cell r="C328">
            <v>0</v>
          </cell>
          <cell r="E328">
            <v>236104</v>
          </cell>
          <cell r="F328">
            <v>0</v>
          </cell>
        </row>
        <row r="329">
          <cell r="B329">
            <v>214601</v>
          </cell>
          <cell r="C329">
            <v>0</v>
          </cell>
          <cell r="E329">
            <v>236105</v>
          </cell>
          <cell r="F329">
            <v>0</v>
          </cell>
        </row>
        <row r="330">
          <cell r="B330">
            <v>214602</v>
          </cell>
          <cell r="C330">
            <v>0</v>
          </cell>
          <cell r="E330">
            <v>236106</v>
          </cell>
          <cell r="F330">
            <v>0</v>
          </cell>
        </row>
        <row r="331">
          <cell r="B331">
            <v>214603</v>
          </cell>
          <cell r="C331">
            <v>0</v>
          </cell>
          <cell r="E331">
            <v>236107</v>
          </cell>
          <cell r="F331">
            <v>0</v>
          </cell>
        </row>
        <row r="332">
          <cell r="B332">
            <v>214604</v>
          </cell>
          <cell r="C332">
            <v>0</v>
          </cell>
          <cell r="E332">
            <v>236108</v>
          </cell>
          <cell r="F332">
            <v>0</v>
          </cell>
        </row>
        <row r="333">
          <cell r="B333">
            <v>214605</v>
          </cell>
          <cell r="C333">
            <v>0</v>
          </cell>
          <cell r="E333">
            <v>236111</v>
          </cell>
          <cell r="F333">
            <v>0</v>
          </cell>
        </row>
        <row r="334">
          <cell r="B334">
            <v>214606</v>
          </cell>
          <cell r="C334">
            <v>0</v>
          </cell>
          <cell r="E334">
            <v>236200</v>
          </cell>
          <cell r="F334">
            <v>0</v>
          </cell>
        </row>
        <row r="335">
          <cell r="B335">
            <v>214619</v>
          </cell>
          <cell r="C335">
            <v>0</v>
          </cell>
          <cell r="E335">
            <v>236201</v>
          </cell>
          <cell r="F335">
            <v>0</v>
          </cell>
        </row>
        <row r="336">
          <cell r="B336">
            <v>214620</v>
          </cell>
          <cell r="C336">
            <v>0</v>
          </cell>
          <cell r="E336">
            <v>236202</v>
          </cell>
          <cell r="F336">
            <v>0</v>
          </cell>
        </row>
        <row r="337">
          <cell r="B337">
            <v>214621</v>
          </cell>
          <cell r="C337">
            <v>0</v>
          </cell>
          <cell r="E337">
            <v>236203</v>
          </cell>
          <cell r="F337">
            <v>0</v>
          </cell>
        </row>
        <row r="338">
          <cell r="B338">
            <v>214622</v>
          </cell>
          <cell r="C338">
            <v>0</v>
          </cell>
          <cell r="E338">
            <v>236221</v>
          </cell>
          <cell r="F338">
            <v>0</v>
          </cell>
        </row>
        <row r="339">
          <cell r="B339">
            <v>214623</v>
          </cell>
          <cell r="C339">
            <v>0</v>
          </cell>
          <cell r="E339">
            <v>236300</v>
          </cell>
          <cell r="F339">
            <v>0</v>
          </cell>
        </row>
        <row r="340">
          <cell r="B340">
            <v>214624</v>
          </cell>
          <cell r="C340">
            <v>0</v>
          </cell>
          <cell r="E340">
            <v>236301</v>
          </cell>
          <cell r="F340">
            <v>0</v>
          </cell>
        </row>
        <row r="341">
          <cell r="B341">
            <v>214625</v>
          </cell>
          <cell r="C341">
            <v>0</v>
          </cell>
          <cell r="E341">
            <v>236302</v>
          </cell>
          <cell r="F341">
            <v>0</v>
          </cell>
        </row>
        <row r="342">
          <cell r="B342">
            <v>214626</v>
          </cell>
          <cell r="C342">
            <v>0</v>
          </cell>
          <cell r="E342">
            <v>236303</v>
          </cell>
          <cell r="F342">
            <v>0</v>
          </cell>
        </row>
        <row r="343">
          <cell r="B343">
            <v>214639</v>
          </cell>
          <cell r="C343">
            <v>0</v>
          </cell>
          <cell r="E343">
            <v>236400</v>
          </cell>
          <cell r="F343">
            <v>0</v>
          </cell>
        </row>
        <row r="344">
          <cell r="B344">
            <v>214700</v>
          </cell>
          <cell r="C344">
            <v>0</v>
          </cell>
          <cell r="E344">
            <v>236401</v>
          </cell>
          <cell r="F344">
            <v>0</v>
          </cell>
        </row>
        <row r="345">
          <cell r="B345">
            <v>214800</v>
          </cell>
          <cell r="C345">
            <v>0</v>
          </cell>
          <cell r="E345">
            <v>236402</v>
          </cell>
          <cell r="F345">
            <v>0</v>
          </cell>
        </row>
        <row r="346">
          <cell r="B346">
            <v>214801</v>
          </cell>
          <cell r="C346">
            <v>0</v>
          </cell>
          <cell r="E346">
            <v>236403</v>
          </cell>
          <cell r="F346">
            <v>0</v>
          </cell>
        </row>
        <row r="347">
          <cell r="B347">
            <v>214802</v>
          </cell>
          <cell r="C347">
            <v>0</v>
          </cell>
          <cell r="E347">
            <v>236404</v>
          </cell>
          <cell r="F347">
            <v>0</v>
          </cell>
        </row>
        <row r="348">
          <cell r="B348">
            <v>214803</v>
          </cell>
          <cell r="C348">
            <v>0</v>
          </cell>
          <cell r="E348">
            <v>236405</v>
          </cell>
          <cell r="F348">
            <v>0</v>
          </cell>
        </row>
        <row r="349">
          <cell r="B349">
            <v>214804</v>
          </cell>
          <cell r="C349">
            <v>0</v>
          </cell>
          <cell r="E349">
            <v>236406</v>
          </cell>
          <cell r="F349">
            <v>0</v>
          </cell>
        </row>
        <row r="350">
          <cell r="B350">
            <v>214805</v>
          </cell>
          <cell r="C350">
            <v>0</v>
          </cell>
          <cell r="E350">
            <v>236421</v>
          </cell>
          <cell r="F350">
            <v>0</v>
          </cell>
        </row>
        <row r="351">
          <cell r="B351">
            <v>214806</v>
          </cell>
          <cell r="C351">
            <v>0</v>
          </cell>
          <cell r="E351">
            <v>236500</v>
          </cell>
          <cell r="F351">
            <v>0</v>
          </cell>
        </row>
        <row r="352">
          <cell r="B352">
            <v>214820</v>
          </cell>
          <cell r="C352">
            <v>0</v>
          </cell>
          <cell r="E352">
            <v>237000</v>
          </cell>
          <cell r="F352">
            <v>0</v>
          </cell>
        </row>
        <row r="353">
          <cell r="B353">
            <v>214821</v>
          </cell>
          <cell r="C353">
            <v>0</v>
          </cell>
          <cell r="E353">
            <v>237100</v>
          </cell>
          <cell r="F353">
            <v>0</v>
          </cell>
        </row>
        <row r="354">
          <cell r="B354">
            <v>214822</v>
          </cell>
          <cell r="C354">
            <v>0</v>
          </cell>
          <cell r="E354">
            <v>237200</v>
          </cell>
          <cell r="F354">
            <v>0</v>
          </cell>
        </row>
        <row r="355">
          <cell r="B355">
            <v>214823</v>
          </cell>
          <cell r="C355">
            <v>0</v>
          </cell>
          <cell r="E355">
            <v>237201</v>
          </cell>
          <cell r="F355">
            <v>0</v>
          </cell>
        </row>
        <row r="356">
          <cell r="B356">
            <v>214824</v>
          </cell>
          <cell r="C356">
            <v>0</v>
          </cell>
          <cell r="E356">
            <v>237202</v>
          </cell>
          <cell r="F356">
            <v>0</v>
          </cell>
        </row>
        <row r="357">
          <cell r="B357">
            <v>214825</v>
          </cell>
          <cell r="C357">
            <v>0</v>
          </cell>
          <cell r="E357">
            <v>237203</v>
          </cell>
          <cell r="F357">
            <v>0</v>
          </cell>
        </row>
        <row r="358">
          <cell r="B358">
            <v>214826</v>
          </cell>
          <cell r="C358">
            <v>0</v>
          </cell>
          <cell r="E358">
            <v>237221</v>
          </cell>
          <cell r="F358">
            <v>0</v>
          </cell>
        </row>
        <row r="359">
          <cell r="B359">
            <v>214840</v>
          </cell>
          <cell r="C359">
            <v>0</v>
          </cell>
          <cell r="E359">
            <v>237300</v>
          </cell>
          <cell r="F359">
            <v>0</v>
          </cell>
        </row>
        <row r="360">
          <cell r="B360">
            <v>214841</v>
          </cell>
          <cell r="C360">
            <v>0</v>
          </cell>
          <cell r="E360">
            <v>237301</v>
          </cell>
          <cell r="F360">
            <v>0</v>
          </cell>
        </row>
        <row r="361">
          <cell r="B361">
            <v>214842</v>
          </cell>
          <cell r="C361">
            <v>0</v>
          </cell>
          <cell r="E361">
            <v>237302</v>
          </cell>
          <cell r="F361">
            <v>0</v>
          </cell>
        </row>
        <row r="362">
          <cell r="B362">
            <v>214850</v>
          </cell>
          <cell r="C362">
            <v>0</v>
          </cell>
          <cell r="E362">
            <v>240000</v>
          </cell>
          <cell r="F362">
            <v>8980076</v>
          </cell>
        </row>
        <row r="363">
          <cell r="B363">
            <v>214900</v>
          </cell>
          <cell r="C363">
            <v>109239</v>
          </cell>
          <cell r="E363">
            <v>241000</v>
          </cell>
          <cell r="F363">
            <v>8682310</v>
          </cell>
        </row>
        <row r="364">
          <cell r="B364">
            <v>214901</v>
          </cell>
          <cell r="C364">
            <v>0</v>
          </cell>
          <cell r="E364">
            <v>241001</v>
          </cell>
          <cell r="F364">
            <v>0</v>
          </cell>
        </row>
        <row r="365">
          <cell r="B365">
            <v>214902</v>
          </cell>
          <cell r="C365">
            <v>0</v>
          </cell>
          <cell r="E365">
            <v>241002</v>
          </cell>
          <cell r="F365">
            <v>0</v>
          </cell>
        </row>
        <row r="366">
          <cell r="B366">
            <v>214903</v>
          </cell>
          <cell r="C366">
            <v>0</v>
          </cell>
          <cell r="E366">
            <v>241003</v>
          </cell>
          <cell r="F366">
            <v>0</v>
          </cell>
        </row>
        <row r="367">
          <cell r="B367">
            <v>214904</v>
          </cell>
          <cell r="C367">
            <v>0</v>
          </cell>
          <cell r="E367">
            <v>241004</v>
          </cell>
          <cell r="F367">
            <v>0</v>
          </cell>
        </row>
        <row r="368">
          <cell r="B368">
            <v>214905</v>
          </cell>
          <cell r="C368">
            <v>0</v>
          </cell>
          <cell r="E368">
            <v>241006</v>
          </cell>
          <cell r="F368">
            <v>0</v>
          </cell>
        </row>
        <row r="369">
          <cell r="B369">
            <v>214921</v>
          </cell>
          <cell r="C369">
            <v>109239</v>
          </cell>
          <cell r="E369">
            <v>241007</v>
          </cell>
          <cell r="F369">
            <v>0</v>
          </cell>
        </row>
        <row r="370">
          <cell r="B370">
            <v>215000</v>
          </cell>
          <cell r="C370">
            <v>0</v>
          </cell>
          <cell r="E370">
            <v>241008</v>
          </cell>
          <cell r="F370">
            <v>0</v>
          </cell>
        </row>
        <row r="371">
          <cell r="B371">
            <v>215001</v>
          </cell>
          <cell r="C371">
            <v>0</v>
          </cell>
          <cell r="E371">
            <v>241009</v>
          </cell>
          <cell r="F371">
            <v>0</v>
          </cell>
        </row>
        <row r="372">
          <cell r="B372">
            <v>215002</v>
          </cell>
          <cell r="C372">
            <v>0</v>
          </cell>
          <cell r="E372">
            <v>241011</v>
          </cell>
          <cell r="F372">
            <v>0</v>
          </cell>
        </row>
        <row r="373">
          <cell r="B373">
            <v>215003</v>
          </cell>
          <cell r="C373">
            <v>0</v>
          </cell>
          <cell r="E373">
            <v>241012</v>
          </cell>
          <cell r="F373">
            <v>0</v>
          </cell>
        </row>
        <row r="374">
          <cell r="B374">
            <v>215004</v>
          </cell>
          <cell r="C374">
            <v>0</v>
          </cell>
          <cell r="E374">
            <v>241013</v>
          </cell>
          <cell r="F374">
            <v>0</v>
          </cell>
        </row>
        <row r="375">
          <cell r="B375">
            <v>215005</v>
          </cell>
          <cell r="C375">
            <v>0</v>
          </cell>
          <cell r="E375">
            <v>241014</v>
          </cell>
          <cell r="F375">
            <v>0</v>
          </cell>
        </row>
        <row r="376">
          <cell r="B376">
            <v>215006</v>
          </cell>
          <cell r="C376">
            <v>0</v>
          </cell>
          <cell r="E376">
            <v>241016</v>
          </cell>
          <cell r="F376">
            <v>0</v>
          </cell>
        </row>
        <row r="377">
          <cell r="B377">
            <v>215007</v>
          </cell>
          <cell r="C377">
            <v>0</v>
          </cell>
          <cell r="E377">
            <v>241017</v>
          </cell>
          <cell r="F377">
            <v>0</v>
          </cell>
        </row>
        <row r="378">
          <cell r="B378">
            <v>215008</v>
          </cell>
          <cell r="C378">
            <v>0</v>
          </cell>
          <cell r="E378">
            <v>241018</v>
          </cell>
          <cell r="F378">
            <v>0</v>
          </cell>
        </row>
        <row r="379">
          <cell r="B379">
            <v>215009</v>
          </cell>
          <cell r="C379">
            <v>0</v>
          </cell>
          <cell r="E379">
            <v>241019</v>
          </cell>
          <cell r="F379">
            <v>0</v>
          </cell>
        </row>
        <row r="380">
          <cell r="B380">
            <v>215010</v>
          </cell>
          <cell r="C380">
            <v>0</v>
          </cell>
          <cell r="E380">
            <v>241020</v>
          </cell>
          <cell r="F380">
            <v>0</v>
          </cell>
        </row>
        <row r="381">
          <cell r="B381">
            <v>215011</v>
          </cell>
          <cell r="C381">
            <v>0</v>
          </cell>
          <cell r="E381">
            <v>241021</v>
          </cell>
          <cell r="F381">
            <v>0</v>
          </cell>
        </row>
        <row r="382">
          <cell r="B382">
            <v>215012</v>
          </cell>
          <cell r="C382">
            <v>0</v>
          </cell>
          <cell r="E382">
            <v>241052</v>
          </cell>
          <cell r="F382">
            <v>0</v>
          </cell>
        </row>
        <row r="383">
          <cell r="B383">
            <v>215031</v>
          </cell>
          <cell r="C383">
            <v>0</v>
          </cell>
          <cell r="E383">
            <v>241053</v>
          </cell>
          <cell r="F383">
            <v>0</v>
          </cell>
        </row>
        <row r="384">
          <cell r="B384">
            <v>217000</v>
          </cell>
          <cell r="C384">
            <v>0</v>
          </cell>
          <cell r="E384">
            <v>241022</v>
          </cell>
          <cell r="F384">
            <v>0</v>
          </cell>
        </row>
        <row r="385">
          <cell r="B385">
            <v>217100</v>
          </cell>
          <cell r="C385">
            <v>0</v>
          </cell>
          <cell r="E385">
            <v>241065</v>
          </cell>
          <cell r="F385">
            <v>0</v>
          </cell>
        </row>
        <row r="386">
          <cell r="B386">
            <v>217200</v>
          </cell>
          <cell r="C386">
            <v>0</v>
          </cell>
          <cell r="E386">
            <v>241066</v>
          </cell>
          <cell r="F386">
            <v>0</v>
          </cell>
        </row>
        <row r="387">
          <cell r="B387">
            <v>217201</v>
          </cell>
          <cell r="C387">
            <v>0</v>
          </cell>
          <cell r="E387">
            <v>241023</v>
          </cell>
          <cell r="F387">
            <v>0</v>
          </cell>
        </row>
        <row r="388">
          <cell r="B388">
            <v>217202</v>
          </cell>
          <cell r="C388">
            <v>0</v>
          </cell>
          <cell r="E388">
            <v>241026</v>
          </cell>
          <cell r="F388">
            <v>500000</v>
          </cell>
        </row>
        <row r="389">
          <cell r="B389">
            <v>217203</v>
          </cell>
          <cell r="C389">
            <v>0</v>
          </cell>
          <cell r="E389">
            <v>241027</v>
          </cell>
          <cell r="F389">
            <v>500000</v>
          </cell>
        </row>
        <row r="390">
          <cell r="B390">
            <v>217204</v>
          </cell>
          <cell r="C390">
            <v>0</v>
          </cell>
          <cell r="E390">
            <v>241028</v>
          </cell>
          <cell r="F390">
            <v>0</v>
          </cell>
        </row>
        <row r="391">
          <cell r="B391">
            <v>217205</v>
          </cell>
          <cell r="C391">
            <v>0</v>
          </cell>
          <cell r="E391">
            <v>241029</v>
          </cell>
          <cell r="F391">
            <v>0</v>
          </cell>
        </row>
        <row r="392">
          <cell r="B392">
            <v>217221</v>
          </cell>
          <cell r="C392">
            <v>0</v>
          </cell>
          <cell r="E392">
            <v>241030</v>
          </cell>
          <cell r="F392">
            <v>0</v>
          </cell>
        </row>
        <row r="393">
          <cell r="B393">
            <v>217222</v>
          </cell>
          <cell r="C393">
            <v>0</v>
          </cell>
          <cell r="E393">
            <v>241035</v>
          </cell>
          <cell r="F393">
            <v>0</v>
          </cell>
        </row>
        <row r="394">
          <cell r="B394">
            <v>217223</v>
          </cell>
          <cell r="C394">
            <v>0</v>
          </cell>
          <cell r="E394">
            <v>241031</v>
          </cell>
          <cell r="F394">
            <v>0</v>
          </cell>
        </row>
        <row r="395">
          <cell r="B395">
            <v>217224</v>
          </cell>
          <cell r="C395">
            <v>0</v>
          </cell>
          <cell r="E395">
            <v>241032</v>
          </cell>
          <cell r="F395">
            <v>0</v>
          </cell>
        </row>
        <row r="396">
          <cell r="B396">
            <v>217225</v>
          </cell>
          <cell r="C396">
            <v>0</v>
          </cell>
          <cell r="E396">
            <v>241033</v>
          </cell>
          <cell r="F396">
            <v>0</v>
          </cell>
        </row>
        <row r="397">
          <cell r="B397">
            <v>217226</v>
          </cell>
          <cell r="C397">
            <v>0</v>
          </cell>
          <cell r="E397">
            <v>241034</v>
          </cell>
          <cell r="F397">
            <v>0</v>
          </cell>
        </row>
        <row r="398">
          <cell r="B398">
            <v>217300</v>
          </cell>
          <cell r="C398">
            <v>0</v>
          </cell>
          <cell r="E398">
            <v>241036</v>
          </cell>
          <cell r="F398">
            <v>0</v>
          </cell>
        </row>
        <row r="399">
          <cell r="B399">
            <v>217301</v>
          </cell>
          <cell r="C399">
            <v>0</v>
          </cell>
          <cell r="E399">
            <v>241037</v>
          </cell>
          <cell r="F399">
            <v>0</v>
          </cell>
        </row>
        <row r="400">
          <cell r="B400">
            <v>217302</v>
          </cell>
          <cell r="C400">
            <v>0</v>
          </cell>
          <cell r="E400">
            <v>241038</v>
          </cell>
          <cell r="F400">
            <v>0</v>
          </cell>
        </row>
        <row r="401">
          <cell r="B401">
            <v>217303</v>
          </cell>
          <cell r="C401">
            <v>0</v>
          </cell>
          <cell r="E401">
            <v>241039</v>
          </cell>
          <cell r="F401">
            <v>0</v>
          </cell>
        </row>
        <row r="402">
          <cell r="B402">
            <v>217304</v>
          </cell>
          <cell r="C402">
            <v>0</v>
          </cell>
          <cell r="E402">
            <v>241041</v>
          </cell>
          <cell r="F402">
            <v>0</v>
          </cell>
        </row>
        <row r="403">
          <cell r="B403">
            <v>217305</v>
          </cell>
          <cell r="C403">
            <v>0</v>
          </cell>
          <cell r="E403">
            <v>241042</v>
          </cell>
          <cell r="F403">
            <v>0</v>
          </cell>
        </row>
        <row r="404">
          <cell r="B404">
            <v>217306</v>
          </cell>
          <cell r="C404">
            <v>0</v>
          </cell>
          <cell r="E404">
            <v>241043</v>
          </cell>
          <cell r="F404">
            <v>0</v>
          </cell>
        </row>
        <row r="405">
          <cell r="B405">
            <v>217307</v>
          </cell>
          <cell r="C405">
            <v>0</v>
          </cell>
          <cell r="E405">
            <v>241044</v>
          </cell>
          <cell r="F405">
            <v>0</v>
          </cell>
        </row>
        <row r="406">
          <cell r="B406">
            <v>217308</v>
          </cell>
          <cell r="C406">
            <v>0</v>
          </cell>
          <cell r="E406">
            <v>241046</v>
          </cell>
          <cell r="F406">
            <v>0</v>
          </cell>
        </row>
        <row r="407">
          <cell r="B407">
            <v>217309</v>
          </cell>
          <cell r="C407">
            <v>0</v>
          </cell>
          <cell r="E407">
            <v>241047</v>
          </cell>
          <cell r="F407">
            <v>0</v>
          </cell>
        </row>
        <row r="408">
          <cell r="B408">
            <v>217310</v>
          </cell>
          <cell r="C408">
            <v>0</v>
          </cell>
          <cell r="E408">
            <v>241048</v>
          </cell>
          <cell r="F408">
            <v>0</v>
          </cell>
        </row>
        <row r="409">
          <cell r="B409">
            <v>217311</v>
          </cell>
          <cell r="C409">
            <v>0</v>
          </cell>
          <cell r="E409">
            <v>241049</v>
          </cell>
          <cell r="F409">
            <v>0</v>
          </cell>
        </row>
        <row r="410">
          <cell r="B410">
            <v>217312</v>
          </cell>
          <cell r="C410">
            <v>0</v>
          </cell>
          <cell r="E410">
            <v>241050</v>
          </cell>
          <cell r="F410">
            <v>0</v>
          </cell>
        </row>
        <row r="411">
          <cell r="B411">
            <v>217313</v>
          </cell>
          <cell r="C411">
            <v>0</v>
          </cell>
          <cell r="E411">
            <v>241055</v>
          </cell>
          <cell r="F411">
            <v>0</v>
          </cell>
        </row>
        <row r="412">
          <cell r="B412">
            <v>217314</v>
          </cell>
          <cell r="C412">
            <v>0</v>
          </cell>
          <cell r="E412">
            <v>241056</v>
          </cell>
          <cell r="F412">
            <v>0</v>
          </cell>
        </row>
        <row r="413">
          <cell r="B413">
            <v>217315</v>
          </cell>
          <cell r="C413">
            <v>0</v>
          </cell>
          <cell r="E413">
            <v>241061</v>
          </cell>
          <cell r="F413">
            <v>0</v>
          </cell>
        </row>
        <row r="414">
          <cell r="B414">
            <v>217316</v>
          </cell>
          <cell r="C414">
            <v>0</v>
          </cell>
          <cell r="E414">
            <v>241067</v>
          </cell>
          <cell r="F414">
            <v>0</v>
          </cell>
        </row>
        <row r="415">
          <cell r="B415">
            <v>217317</v>
          </cell>
          <cell r="C415">
            <v>0</v>
          </cell>
          <cell r="E415">
            <v>241070</v>
          </cell>
          <cell r="F415">
            <v>8182310</v>
          </cell>
        </row>
        <row r="416">
          <cell r="B416">
            <v>217318</v>
          </cell>
          <cell r="C416">
            <v>0</v>
          </cell>
          <cell r="E416">
            <v>241071</v>
          </cell>
          <cell r="F416">
            <v>0</v>
          </cell>
        </row>
        <row r="417">
          <cell r="B417">
            <v>217319</v>
          </cell>
          <cell r="C417">
            <v>0</v>
          </cell>
          <cell r="E417">
            <v>241072</v>
          </cell>
          <cell r="F417">
            <v>0</v>
          </cell>
        </row>
        <row r="418">
          <cell r="B418">
            <v>217320</v>
          </cell>
          <cell r="C418">
            <v>0</v>
          </cell>
          <cell r="E418">
            <v>241073</v>
          </cell>
          <cell r="F418">
            <v>0</v>
          </cell>
        </row>
        <row r="419">
          <cell r="B419">
            <v>217321</v>
          </cell>
          <cell r="C419">
            <v>0</v>
          </cell>
          <cell r="E419">
            <v>241074</v>
          </cell>
          <cell r="F419">
            <v>0</v>
          </cell>
        </row>
        <row r="420">
          <cell r="B420">
            <v>217322</v>
          </cell>
          <cell r="C420">
            <v>0</v>
          </cell>
          <cell r="E420">
            <v>241075</v>
          </cell>
          <cell r="F420">
            <v>0</v>
          </cell>
        </row>
        <row r="421">
          <cell r="B421">
            <v>217323</v>
          </cell>
          <cell r="C421">
            <v>0</v>
          </cell>
          <cell r="E421">
            <v>241076</v>
          </cell>
          <cell r="F421">
            <v>8182310</v>
          </cell>
        </row>
        <row r="422">
          <cell r="B422">
            <v>217324</v>
          </cell>
          <cell r="C422">
            <v>0</v>
          </cell>
          <cell r="E422">
            <v>241077</v>
          </cell>
          <cell r="F422">
            <v>0</v>
          </cell>
        </row>
        <row r="423">
          <cell r="B423">
            <v>217325</v>
          </cell>
          <cell r="C423">
            <v>0</v>
          </cell>
          <cell r="E423">
            <v>241078</v>
          </cell>
          <cell r="F423">
            <v>0</v>
          </cell>
        </row>
        <row r="424">
          <cell r="B424">
            <v>217326</v>
          </cell>
          <cell r="C424">
            <v>0</v>
          </cell>
          <cell r="E424">
            <v>241080</v>
          </cell>
          <cell r="F424">
            <v>0</v>
          </cell>
        </row>
        <row r="425">
          <cell r="B425">
            <v>217327</v>
          </cell>
          <cell r="C425">
            <v>0</v>
          </cell>
          <cell r="E425">
            <v>241081</v>
          </cell>
          <cell r="F425">
            <v>0</v>
          </cell>
        </row>
        <row r="426">
          <cell r="B426">
            <v>217351</v>
          </cell>
          <cell r="C426">
            <v>0</v>
          </cell>
          <cell r="E426">
            <v>241082</v>
          </cell>
          <cell r="F426">
            <v>0</v>
          </cell>
        </row>
        <row r="427">
          <cell r="B427">
            <v>217700</v>
          </cell>
          <cell r="C427">
            <v>0</v>
          </cell>
          <cell r="E427">
            <v>241083</v>
          </cell>
          <cell r="F427">
            <v>0</v>
          </cell>
        </row>
        <row r="428">
          <cell r="B428">
            <v>217800</v>
          </cell>
          <cell r="C428">
            <v>0</v>
          </cell>
          <cell r="E428">
            <v>241084</v>
          </cell>
          <cell r="F428">
            <v>0</v>
          </cell>
        </row>
        <row r="429">
          <cell r="B429">
            <v>218000</v>
          </cell>
          <cell r="C429">
            <v>329175</v>
          </cell>
          <cell r="E429">
            <v>241085</v>
          </cell>
          <cell r="F429">
            <v>0</v>
          </cell>
        </row>
        <row r="430">
          <cell r="B430">
            <v>218100</v>
          </cell>
          <cell r="C430">
            <v>329175</v>
          </cell>
          <cell r="E430">
            <v>241086</v>
          </cell>
          <cell r="F430">
            <v>0</v>
          </cell>
        </row>
        <row r="431">
          <cell r="B431">
            <v>218101</v>
          </cell>
          <cell r="C431">
            <v>295885</v>
          </cell>
          <cell r="E431">
            <v>241087</v>
          </cell>
          <cell r="F431">
            <v>0</v>
          </cell>
        </row>
        <row r="432">
          <cell r="B432">
            <v>218112</v>
          </cell>
          <cell r="C432">
            <v>295885</v>
          </cell>
          <cell r="E432">
            <v>241100</v>
          </cell>
          <cell r="F432">
            <v>0</v>
          </cell>
        </row>
        <row r="433">
          <cell r="B433">
            <v>218113</v>
          </cell>
          <cell r="C433">
            <v>0</v>
          </cell>
          <cell r="E433">
            <v>241101</v>
          </cell>
          <cell r="F433">
            <v>0</v>
          </cell>
        </row>
        <row r="434">
          <cell r="B434">
            <v>218114</v>
          </cell>
          <cell r="C434">
            <v>0</v>
          </cell>
          <cell r="E434">
            <v>241102</v>
          </cell>
          <cell r="F434">
            <v>0</v>
          </cell>
        </row>
        <row r="435">
          <cell r="B435">
            <v>218115</v>
          </cell>
          <cell r="C435">
            <v>0</v>
          </cell>
          <cell r="E435">
            <v>241110</v>
          </cell>
          <cell r="F435">
            <v>0</v>
          </cell>
        </row>
        <row r="436">
          <cell r="B436">
            <v>218116</v>
          </cell>
          <cell r="C436">
            <v>0</v>
          </cell>
          <cell r="E436">
            <v>241121</v>
          </cell>
          <cell r="F436">
            <v>0</v>
          </cell>
        </row>
        <row r="437">
          <cell r="B437">
            <v>218102</v>
          </cell>
          <cell r="C437">
            <v>33290</v>
          </cell>
          <cell r="E437">
            <v>241200</v>
          </cell>
          <cell r="F437">
            <v>142000</v>
          </cell>
        </row>
        <row r="438">
          <cell r="B438">
            <v>218103</v>
          </cell>
          <cell r="C438">
            <v>33290</v>
          </cell>
          <cell r="E438">
            <v>241300</v>
          </cell>
          <cell r="F438">
            <v>0</v>
          </cell>
        </row>
        <row r="439">
          <cell r="B439">
            <v>218104</v>
          </cell>
          <cell r="C439">
            <v>0</v>
          </cell>
          <cell r="E439">
            <v>241301</v>
          </cell>
          <cell r="F439">
            <v>0</v>
          </cell>
        </row>
        <row r="440">
          <cell r="B440">
            <v>218105</v>
          </cell>
          <cell r="C440">
            <v>0</v>
          </cell>
          <cell r="E440">
            <v>241302</v>
          </cell>
          <cell r="F440">
            <v>0</v>
          </cell>
        </row>
        <row r="441">
          <cell r="B441">
            <v>218106</v>
          </cell>
          <cell r="C441">
            <v>0</v>
          </cell>
          <cell r="E441">
            <v>241303</v>
          </cell>
          <cell r="F441">
            <v>0</v>
          </cell>
        </row>
        <row r="442">
          <cell r="B442">
            <v>218107</v>
          </cell>
          <cell r="C442">
            <v>0</v>
          </cell>
          <cell r="E442">
            <v>241310</v>
          </cell>
          <cell r="F442">
            <v>0</v>
          </cell>
        </row>
        <row r="443">
          <cell r="B443">
            <v>218108</v>
          </cell>
          <cell r="C443">
            <v>0</v>
          </cell>
          <cell r="E443">
            <v>241311</v>
          </cell>
          <cell r="F443">
            <v>0</v>
          </cell>
        </row>
        <row r="444">
          <cell r="B444">
            <v>218111</v>
          </cell>
          <cell r="C444">
            <v>0</v>
          </cell>
          <cell r="E444">
            <v>241400</v>
          </cell>
          <cell r="F444">
            <v>0</v>
          </cell>
        </row>
        <row r="445">
          <cell r="B445">
            <v>218200</v>
          </cell>
          <cell r="C445">
            <v>0</v>
          </cell>
          <cell r="E445">
            <v>241500</v>
          </cell>
          <cell r="F445">
            <v>0</v>
          </cell>
        </row>
        <row r="446">
          <cell r="B446">
            <v>219000</v>
          </cell>
          <cell r="C446">
            <v>0</v>
          </cell>
          <cell r="E446">
            <v>241501</v>
          </cell>
          <cell r="F446">
            <v>0</v>
          </cell>
        </row>
        <row r="447">
          <cell r="B447">
            <v>219100</v>
          </cell>
          <cell r="C447">
            <v>0</v>
          </cell>
          <cell r="E447">
            <v>241502</v>
          </cell>
          <cell r="F447">
            <v>0</v>
          </cell>
        </row>
        <row r="448">
          <cell r="B448">
            <v>219101</v>
          </cell>
          <cell r="C448">
            <v>0</v>
          </cell>
          <cell r="E448">
            <v>241503</v>
          </cell>
          <cell r="F448">
            <v>0</v>
          </cell>
        </row>
        <row r="449">
          <cell r="B449">
            <v>219102</v>
          </cell>
          <cell r="C449">
            <v>0</v>
          </cell>
          <cell r="E449">
            <v>241521</v>
          </cell>
          <cell r="F449">
            <v>0</v>
          </cell>
        </row>
        <row r="450">
          <cell r="B450">
            <v>220000</v>
          </cell>
          <cell r="C450">
            <v>11403922</v>
          </cell>
          <cell r="E450">
            <v>241600</v>
          </cell>
          <cell r="F450">
            <v>0</v>
          </cell>
        </row>
        <row r="451">
          <cell r="B451">
            <v>220100</v>
          </cell>
          <cell r="C451">
            <v>3081893</v>
          </cell>
          <cell r="E451">
            <v>241700</v>
          </cell>
          <cell r="F451">
            <v>0</v>
          </cell>
        </row>
        <row r="452">
          <cell r="B452">
            <v>220200</v>
          </cell>
          <cell r="C452">
            <v>0</v>
          </cell>
          <cell r="E452">
            <v>241701</v>
          </cell>
          <cell r="F452">
            <v>0</v>
          </cell>
        </row>
        <row r="453">
          <cell r="B453">
            <v>220300</v>
          </cell>
          <cell r="C453">
            <v>0</v>
          </cell>
          <cell r="E453">
            <v>241702</v>
          </cell>
          <cell r="F453">
            <v>0</v>
          </cell>
        </row>
        <row r="454">
          <cell r="B454">
            <v>220301</v>
          </cell>
          <cell r="C454">
            <v>0</v>
          </cell>
          <cell r="E454">
            <v>241703</v>
          </cell>
          <cell r="F454">
            <v>0</v>
          </cell>
        </row>
        <row r="455">
          <cell r="B455">
            <v>220302</v>
          </cell>
          <cell r="C455">
            <v>0</v>
          </cell>
          <cell r="E455">
            <v>241704</v>
          </cell>
          <cell r="F455">
            <v>0</v>
          </cell>
        </row>
        <row r="456">
          <cell r="B456">
            <v>220320</v>
          </cell>
          <cell r="C456">
            <v>0</v>
          </cell>
          <cell r="E456">
            <v>241705</v>
          </cell>
          <cell r="F456">
            <v>0</v>
          </cell>
        </row>
        <row r="457">
          <cell r="B457">
            <v>220400</v>
          </cell>
          <cell r="C457">
            <v>3077893</v>
          </cell>
          <cell r="E457">
            <v>241706</v>
          </cell>
          <cell r="F457">
            <v>0</v>
          </cell>
        </row>
        <row r="458">
          <cell r="B458">
            <v>220401</v>
          </cell>
          <cell r="C458">
            <v>2575743</v>
          </cell>
          <cell r="E458">
            <v>241800</v>
          </cell>
          <cell r="F458">
            <v>148214</v>
          </cell>
        </row>
        <row r="459">
          <cell r="B459">
            <v>220405</v>
          </cell>
          <cell r="C459">
            <v>2540510</v>
          </cell>
          <cell r="E459">
            <v>241801</v>
          </cell>
          <cell r="F459">
            <v>0</v>
          </cell>
        </row>
        <row r="460">
          <cell r="B460">
            <v>220406</v>
          </cell>
          <cell r="C460">
            <v>35233</v>
          </cell>
          <cell r="E460">
            <v>241802</v>
          </cell>
          <cell r="F460">
            <v>148214</v>
          </cell>
        </row>
        <row r="461">
          <cell r="B461">
            <v>220402</v>
          </cell>
          <cell r="C461">
            <v>0</v>
          </cell>
          <cell r="E461">
            <v>241900</v>
          </cell>
          <cell r="F461">
            <v>0</v>
          </cell>
        </row>
        <row r="462">
          <cell r="B462">
            <v>220403</v>
          </cell>
          <cell r="C462">
            <v>502150</v>
          </cell>
          <cell r="E462">
            <v>242100</v>
          </cell>
          <cell r="F462">
            <v>7553</v>
          </cell>
        </row>
        <row r="463">
          <cell r="B463">
            <v>220404</v>
          </cell>
          <cell r="C463">
            <v>0</v>
          </cell>
          <cell r="E463">
            <v>242101</v>
          </cell>
          <cell r="F463">
            <v>0</v>
          </cell>
        </row>
        <row r="464">
          <cell r="B464">
            <v>220500</v>
          </cell>
          <cell r="C464">
            <v>0</v>
          </cell>
          <cell r="E464">
            <v>242102</v>
          </cell>
          <cell r="F464">
            <v>7553</v>
          </cell>
        </row>
        <row r="465">
          <cell r="B465">
            <v>220600</v>
          </cell>
          <cell r="C465">
            <v>0</v>
          </cell>
          <cell r="E465">
            <v>242103</v>
          </cell>
          <cell r="F465">
            <v>0</v>
          </cell>
        </row>
        <row r="466">
          <cell r="B466">
            <v>220601</v>
          </cell>
          <cell r="C466">
            <v>0</v>
          </cell>
          <cell r="E466">
            <v>242104</v>
          </cell>
          <cell r="F466">
            <v>0</v>
          </cell>
        </row>
        <row r="467">
          <cell r="B467">
            <v>220602</v>
          </cell>
          <cell r="C467">
            <v>0</v>
          </cell>
          <cell r="E467">
            <v>242121</v>
          </cell>
          <cell r="F467">
            <v>0</v>
          </cell>
        </row>
        <row r="468">
          <cell r="B468">
            <v>220611</v>
          </cell>
          <cell r="C468">
            <v>0</v>
          </cell>
          <cell r="E468">
            <v>242200</v>
          </cell>
          <cell r="F468">
            <v>0</v>
          </cell>
        </row>
        <row r="469">
          <cell r="B469">
            <v>220700</v>
          </cell>
          <cell r="C469">
            <v>0</v>
          </cell>
          <cell r="E469">
            <v>244000</v>
          </cell>
          <cell r="F469">
            <v>1941424</v>
          </cell>
        </row>
        <row r="470">
          <cell r="B470">
            <v>220701</v>
          </cell>
          <cell r="C470">
            <v>0</v>
          </cell>
          <cell r="E470">
            <v>244100</v>
          </cell>
          <cell r="F470">
            <v>414217</v>
          </cell>
        </row>
        <row r="471">
          <cell r="B471">
            <v>220702</v>
          </cell>
          <cell r="C471">
            <v>0</v>
          </cell>
          <cell r="E471">
            <v>244101</v>
          </cell>
          <cell r="F471">
            <v>328305</v>
          </cell>
        </row>
        <row r="472">
          <cell r="B472">
            <v>220800</v>
          </cell>
          <cell r="C472">
            <v>0</v>
          </cell>
          <cell r="E472">
            <v>244102</v>
          </cell>
          <cell r="F472">
            <v>5000</v>
          </cell>
        </row>
        <row r="473">
          <cell r="B473">
            <v>220801</v>
          </cell>
          <cell r="C473">
            <v>0</v>
          </cell>
          <cell r="E473">
            <v>244121</v>
          </cell>
          <cell r="F473">
            <v>80912</v>
          </cell>
        </row>
        <row r="474">
          <cell r="B474">
            <v>220802</v>
          </cell>
          <cell r="C474">
            <v>0</v>
          </cell>
          <cell r="E474">
            <v>244200</v>
          </cell>
          <cell r="F474">
            <v>1137347</v>
          </cell>
        </row>
        <row r="475">
          <cell r="B475">
            <v>220803</v>
          </cell>
          <cell r="C475">
            <v>0</v>
          </cell>
          <cell r="E475">
            <v>244201</v>
          </cell>
          <cell r="F475">
            <v>532019</v>
          </cell>
        </row>
        <row r="476">
          <cell r="B476">
            <v>220811</v>
          </cell>
          <cell r="C476">
            <v>0</v>
          </cell>
          <cell r="E476">
            <v>244202</v>
          </cell>
          <cell r="F476">
            <v>0</v>
          </cell>
        </row>
        <row r="477">
          <cell r="B477">
            <v>220900</v>
          </cell>
          <cell r="C477">
            <v>0</v>
          </cell>
          <cell r="E477">
            <v>244203</v>
          </cell>
          <cell r="F477">
            <v>605328</v>
          </cell>
        </row>
        <row r="478">
          <cell r="B478">
            <v>221000</v>
          </cell>
          <cell r="C478">
            <v>0</v>
          </cell>
          <cell r="E478">
            <v>244204</v>
          </cell>
          <cell r="F478">
            <v>164913</v>
          </cell>
        </row>
        <row r="479">
          <cell r="B479">
            <v>221100</v>
          </cell>
          <cell r="C479">
            <v>0</v>
          </cell>
          <cell r="E479">
            <v>244205</v>
          </cell>
          <cell r="F479">
            <v>0</v>
          </cell>
        </row>
        <row r="480">
          <cell r="B480">
            <v>221200</v>
          </cell>
          <cell r="C480">
            <v>4000</v>
          </cell>
          <cell r="E480">
            <v>244206</v>
          </cell>
          <cell r="F480">
            <v>198356</v>
          </cell>
        </row>
        <row r="481">
          <cell r="B481">
            <v>221201</v>
          </cell>
          <cell r="C481">
            <v>0</v>
          </cell>
          <cell r="E481">
            <v>244207</v>
          </cell>
          <cell r="F481">
            <v>242059</v>
          </cell>
        </row>
        <row r="482">
          <cell r="B482">
            <v>221202</v>
          </cell>
          <cell r="C482">
            <v>0</v>
          </cell>
          <cell r="E482">
            <v>244208</v>
          </cell>
          <cell r="F482">
            <v>0</v>
          </cell>
        </row>
        <row r="483">
          <cell r="B483">
            <v>221203</v>
          </cell>
          <cell r="C483">
            <v>4000</v>
          </cell>
          <cell r="E483">
            <v>244221</v>
          </cell>
          <cell r="F483">
            <v>0</v>
          </cell>
        </row>
        <row r="484">
          <cell r="B484">
            <v>221211</v>
          </cell>
          <cell r="C484">
            <v>0</v>
          </cell>
          <cell r="E484">
            <v>244400</v>
          </cell>
          <cell r="F484">
            <v>0</v>
          </cell>
        </row>
        <row r="485">
          <cell r="B485">
            <v>222000</v>
          </cell>
          <cell r="C485">
            <v>8269289</v>
          </cell>
          <cell r="E485">
            <v>244401</v>
          </cell>
          <cell r="F485">
            <v>0</v>
          </cell>
        </row>
        <row r="486">
          <cell r="B486">
            <v>222100</v>
          </cell>
          <cell r="C486">
            <v>2851916</v>
          </cell>
          <cell r="E486">
            <v>244402</v>
          </cell>
          <cell r="F486">
            <v>0</v>
          </cell>
        </row>
        <row r="487">
          <cell r="B487">
            <v>222200</v>
          </cell>
          <cell r="C487">
            <v>3720631</v>
          </cell>
          <cell r="E487">
            <v>244411</v>
          </cell>
          <cell r="F487">
            <v>0</v>
          </cell>
        </row>
        <row r="488">
          <cell r="B488">
            <v>222201</v>
          </cell>
          <cell r="C488">
            <v>3327191</v>
          </cell>
          <cell r="E488">
            <v>244500</v>
          </cell>
          <cell r="F488">
            <v>389860</v>
          </cell>
        </row>
        <row r="489">
          <cell r="B489">
            <v>222202</v>
          </cell>
          <cell r="C489">
            <v>393439</v>
          </cell>
          <cell r="E489">
            <v>244501</v>
          </cell>
          <cell r="F489">
            <v>271875</v>
          </cell>
        </row>
        <row r="490">
          <cell r="B490">
            <v>222300</v>
          </cell>
          <cell r="C490">
            <v>0</v>
          </cell>
          <cell r="E490">
            <v>244502</v>
          </cell>
          <cell r="F490">
            <v>0</v>
          </cell>
        </row>
        <row r="491">
          <cell r="B491">
            <v>222400</v>
          </cell>
          <cell r="C491">
            <v>1521397</v>
          </cell>
          <cell r="E491">
            <v>244503</v>
          </cell>
          <cell r="F491">
            <v>207587</v>
          </cell>
        </row>
        <row r="492">
          <cell r="B492">
            <v>222401</v>
          </cell>
          <cell r="C492">
            <v>519959</v>
          </cell>
          <cell r="E492">
            <v>244504</v>
          </cell>
          <cell r="F492">
            <v>64288</v>
          </cell>
        </row>
        <row r="493">
          <cell r="B493">
            <v>222402</v>
          </cell>
          <cell r="C493">
            <v>0</v>
          </cell>
          <cell r="E493">
            <v>244507</v>
          </cell>
          <cell r="F493">
            <v>0</v>
          </cell>
        </row>
        <row r="494">
          <cell r="B494">
            <v>222403</v>
          </cell>
          <cell r="C494">
            <v>524203</v>
          </cell>
          <cell r="E494">
            <v>244508</v>
          </cell>
          <cell r="F494">
            <v>22170</v>
          </cell>
        </row>
        <row r="495">
          <cell r="B495">
            <v>222404</v>
          </cell>
          <cell r="C495">
            <v>477235</v>
          </cell>
          <cell r="E495">
            <v>244509</v>
          </cell>
          <cell r="F495">
            <v>0</v>
          </cell>
        </row>
        <row r="496">
          <cell r="B496">
            <v>222405</v>
          </cell>
          <cell r="C496">
            <v>0</v>
          </cell>
          <cell r="E496">
            <v>244510</v>
          </cell>
          <cell r="F496">
            <v>0</v>
          </cell>
        </row>
        <row r="497">
          <cell r="B497">
            <v>222411</v>
          </cell>
          <cell r="C497">
            <v>0</v>
          </cell>
          <cell r="E497">
            <v>244511</v>
          </cell>
          <cell r="F497">
            <v>21478</v>
          </cell>
        </row>
        <row r="498">
          <cell r="B498">
            <v>222500</v>
          </cell>
          <cell r="C498">
            <v>175345</v>
          </cell>
          <cell r="E498">
            <v>244514</v>
          </cell>
          <cell r="F498">
            <v>692</v>
          </cell>
        </row>
        <row r="499">
          <cell r="B499">
            <v>222501</v>
          </cell>
          <cell r="C499">
            <v>175345</v>
          </cell>
          <cell r="E499">
            <v>244515</v>
          </cell>
          <cell r="F499">
            <v>95815</v>
          </cell>
        </row>
        <row r="500">
          <cell r="B500">
            <v>222502</v>
          </cell>
          <cell r="C500">
            <v>0</v>
          </cell>
          <cell r="E500">
            <v>244516</v>
          </cell>
          <cell r="F500">
            <v>0</v>
          </cell>
        </row>
        <row r="501">
          <cell r="B501">
            <v>222900</v>
          </cell>
          <cell r="C501">
            <v>0</v>
          </cell>
          <cell r="E501">
            <v>244517</v>
          </cell>
          <cell r="F501">
            <v>60263</v>
          </cell>
        </row>
        <row r="502">
          <cell r="B502">
            <v>223000</v>
          </cell>
          <cell r="C502">
            <v>20343</v>
          </cell>
          <cell r="E502">
            <v>244518</v>
          </cell>
          <cell r="F502">
            <v>35552</v>
          </cell>
        </row>
        <row r="503">
          <cell r="B503">
            <v>223100</v>
          </cell>
          <cell r="C503">
            <v>0</v>
          </cell>
          <cell r="E503">
            <v>244521</v>
          </cell>
          <cell r="F503">
            <v>0</v>
          </cell>
        </row>
        <row r="504">
          <cell r="B504">
            <v>223200</v>
          </cell>
          <cell r="C504">
            <v>0</v>
          </cell>
          <cell r="E504">
            <v>244531</v>
          </cell>
          <cell r="F504">
            <v>0</v>
          </cell>
        </row>
        <row r="505">
          <cell r="B505">
            <v>223201</v>
          </cell>
          <cell r="C505">
            <v>0</v>
          </cell>
          <cell r="E505">
            <v>244532</v>
          </cell>
          <cell r="F505">
            <v>0</v>
          </cell>
        </row>
        <row r="506">
          <cell r="B506">
            <v>223211</v>
          </cell>
          <cell r="C506">
            <v>0</v>
          </cell>
          <cell r="E506">
            <v>244533</v>
          </cell>
          <cell r="F506">
            <v>0</v>
          </cell>
        </row>
        <row r="507">
          <cell r="B507">
            <v>223300</v>
          </cell>
          <cell r="C507">
            <v>0</v>
          </cell>
          <cell r="E507">
            <v>244534</v>
          </cell>
          <cell r="F507">
            <v>0</v>
          </cell>
        </row>
        <row r="508">
          <cell r="B508">
            <v>223301</v>
          </cell>
          <cell r="C508">
            <v>0</v>
          </cell>
          <cell r="E508">
            <v>244537</v>
          </cell>
          <cell r="F508">
            <v>0</v>
          </cell>
        </row>
        <row r="509">
          <cell r="B509">
            <v>223302</v>
          </cell>
          <cell r="C509">
            <v>0</v>
          </cell>
          <cell r="E509">
            <v>244540</v>
          </cell>
          <cell r="F509">
            <v>0</v>
          </cell>
        </row>
        <row r="510">
          <cell r="B510">
            <v>223400</v>
          </cell>
          <cell r="C510">
            <v>0</v>
          </cell>
          <cell r="E510">
            <v>244541</v>
          </cell>
          <cell r="F510">
            <v>0</v>
          </cell>
        </row>
        <row r="511">
          <cell r="B511">
            <v>223401</v>
          </cell>
          <cell r="C511">
            <v>0</v>
          </cell>
          <cell r="E511">
            <v>244542</v>
          </cell>
          <cell r="F511">
            <v>0</v>
          </cell>
        </row>
        <row r="512">
          <cell r="B512">
            <v>223402</v>
          </cell>
          <cell r="C512">
            <v>0</v>
          </cell>
          <cell r="E512">
            <v>244560</v>
          </cell>
          <cell r="F512">
            <v>0</v>
          </cell>
        </row>
        <row r="513">
          <cell r="B513">
            <v>223500</v>
          </cell>
          <cell r="C513">
            <v>0</v>
          </cell>
          <cell r="E513">
            <v>244561</v>
          </cell>
          <cell r="F513">
            <v>0</v>
          </cell>
        </row>
        <row r="514">
          <cell r="B514">
            <v>223800</v>
          </cell>
          <cell r="C514">
            <v>20343</v>
          </cell>
          <cell r="E514">
            <v>244562</v>
          </cell>
          <cell r="F514">
            <v>0</v>
          </cell>
        </row>
        <row r="515">
          <cell r="B515">
            <v>223801</v>
          </cell>
          <cell r="C515">
            <v>17691</v>
          </cell>
          <cell r="E515">
            <v>244563</v>
          </cell>
          <cell r="F515">
            <v>0</v>
          </cell>
        </row>
        <row r="516">
          <cell r="B516">
            <v>223802</v>
          </cell>
          <cell r="C516">
            <v>271</v>
          </cell>
          <cell r="E516">
            <v>244569</v>
          </cell>
          <cell r="F516">
            <v>0</v>
          </cell>
        </row>
        <row r="517">
          <cell r="B517">
            <v>223820</v>
          </cell>
          <cell r="C517">
            <v>2382</v>
          </cell>
          <cell r="E517">
            <v>244600</v>
          </cell>
          <cell r="F517">
            <v>0</v>
          </cell>
        </row>
        <row r="518">
          <cell r="B518">
            <v>223861</v>
          </cell>
          <cell r="C518">
            <v>0</v>
          </cell>
          <cell r="E518">
            <v>244601</v>
          </cell>
          <cell r="F518">
            <v>0</v>
          </cell>
        </row>
        <row r="519">
          <cell r="B519">
            <v>223862</v>
          </cell>
          <cell r="C519">
            <v>0</v>
          </cell>
          <cell r="E519">
            <v>244602</v>
          </cell>
          <cell r="F519">
            <v>0</v>
          </cell>
        </row>
        <row r="520">
          <cell r="B520">
            <v>223863</v>
          </cell>
          <cell r="C520">
            <v>0</v>
          </cell>
          <cell r="E520">
            <v>244603</v>
          </cell>
          <cell r="F520">
            <v>0</v>
          </cell>
        </row>
        <row r="521">
          <cell r="B521">
            <v>223864</v>
          </cell>
          <cell r="C521">
            <v>0</v>
          </cell>
          <cell r="E521">
            <v>244604</v>
          </cell>
          <cell r="F521">
            <v>0</v>
          </cell>
        </row>
        <row r="522">
          <cell r="B522">
            <v>223865</v>
          </cell>
          <cell r="C522">
            <v>0</v>
          </cell>
          <cell r="E522">
            <v>244605</v>
          </cell>
          <cell r="F522">
            <v>0</v>
          </cell>
        </row>
        <row r="523">
          <cell r="B523">
            <v>223866</v>
          </cell>
          <cell r="C523">
            <v>0</v>
          </cell>
          <cell r="E523">
            <v>244611</v>
          </cell>
          <cell r="F523">
            <v>0</v>
          </cell>
        </row>
        <row r="524">
          <cell r="B524">
            <v>223900</v>
          </cell>
          <cell r="C524">
            <v>0</v>
          </cell>
          <cell r="E524">
            <v>244612</v>
          </cell>
          <cell r="F524">
            <v>0</v>
          </cell>
        </row>
        <row r="525">
          <cell r="B525">
            <v>223901</v>
          </cell>
          <cell r="C525">
            <v>0</v>
          </cell>
          <cell r="E525">
            <v>244613</v>
          </cell>
          <cell r="F525">
            <v>0</v>
          </cell>
        </row>
        <row r="526">
          <cell r="B526">
            <v>223902</v>
          </cell>
          <cell r="C526">
            <v>0</v>
          </cell>
          <cell r="E526">
            <v>244615</v>
          </cell>
          <cell r="F526">
            <v>0</v>
          </cell>
        </row>
        <row r="527">
          <cell r="B527">
            <v>223903</v>
          </cell>
          <cell r="C527">
            <v>0</v>
          </cell>
          <cell r="E527">
            <v>244700</v>
          </cell>
          <cell r="F527">
            <v>0</v>
          </cell>
        </row>
        <row r="528">
          <cell r="B528">
            <v>223904</v>
          </cell>
          <cell r="C528">
            <v>0</v>
          </cell>
          <cell r="E528">
            <v>244701</v>
          </cell>
          <cell r="F528">
            <v>0</v>
          </cell>
        </row>
        <row r="529">
          <cell r="B529">
            <v>223905</v>
          </cell>
          <cell r="C529">
            <v>0</v>
          </cell>
          <cell r="E529">
            <v>244702</v>
          </cell>
          <cell r="F529">
            <v>0</v>
          </cell>
        </row>
        <row r="530">
          <cell r="B530">
            <v>223906</v>
          </cell>
          <cell r="C530">
            <v>0</v>
          </cell>
          <cell r="E530">
            <v>244703</v>
          </cell>
          <cell r="F530">
            <v>0</v>
          </cell>
        </row>
        <row r="531">
          <cell r="B531">
            <v>223907</v>
          </cell>
          <cell r="C531">
            <v>0</v>
          </cell>
          <cell r="E531">
            <v>244704</v>
          </cell>
          <cell r="F531">
            <v>0</v>
          </cell>
        </row>
        <row r="532">
          <cell r="B532">
            <v>226000</v>
          </cell>
          <cell r="C532">
            <v>32397</v>
          </cell>
          <cell r="E532">
            <v>244705</v>
          </cell>
          <cell r="F532">
            <v>0</v>
          </cell>
        </row>
        <row r="533">
          <cell r="B533">
            <v>226100</v>
          </cell>
          <cell r="C533">
            <v>0</v>
          </cell>
          <cell r="E533">
            <v>244706</v>
          </cell>
          <cell r="F533">
            <v>0</v>
          </cell>
        </row>
        <row r="534">
          <cell r="B534">
            <v>226200</v>
          </cell>
          <cell r="C534">
            <v>0</v>
          </cell>
          <cell r="E534">
            <v>244707</v>
          </cell>
          <cell r="F534">
            <v>0</v>
          </cell>
        </row>
        <row r="535">
          <cell r="B535">
            <v>226201</v>
          </cell>
          <cell r="C535">
            <v>0</v>
          </cell>
          <cell r="E535">
            <v>244708</v>
          </cell>
          <cell r="F535">
            <v>0</v>
          </cell>
        </row>
        <row r="536">
          <cell r="B536">
            <v>226202</v>
          </cell>
          <cell r="C536">
            <v>0</v>
          </cell>
          <cell r="E536">
            <v>244709</v>
          </cell>
          <cell r="F536">
            <v>0</v>
          </cell>
        </row>
        <row r="537">
          <cell r="B537">
            <v>226300</v>
          </cell>
          <cell r="C537">
            <v>0</v>
          </cell>
          <cell r="E537">
            <v>244710</v>
          </cell>
          <cell r="F537">
            <v>0</v>
          </cell>
        </row>
        <row r="538">
          <cell r="B538">
            <v>226301</v>
          </cell>
          <cell r="C538">
            <v>0</v>
          </cell>
          <cell r="E538">
            <v>244720</v>
          </cell>
          <cell r="F538">
            <v>0</v>
          </cell>
        </row>
        <row r="539">
          <cell r="B539">
            <v>226302</v>
          </cell>
          <cell r="C539">
            <v>0</v>
          </cell>
          <cell r="E539">
            <v>244730</v>
          </cell>
          <cell r="F539">
            <v>0</v>
          </cell>
        </row>
        <row r="540">
          <cell r="B540">
            <v>226303</v>
          </cell>
          <cell r="C540">
            <v>0</v>
          </cell>
          <cell r="E540">
            <v>244740</v>
          </cell>
          <cell r="F540">
            <v>0</v>
          </cell>
        </row>
        <row r="541">
          <cell r="B541">
            <v>226311</v>
          </cell>
          <cell r="C541">
            <v>0</v>
          </cell>
          <cell r="E541">
            <v>244750</v>
          </cell>
          <cell r="F541">
            <v>0</v>
          </cell>
        </row>
        <row r="542">
          <cell r="B542">
            <v>226400</v>
          </cell>
          <cell r="C542">
            <v>0</v>
          </cell>
          <cell r="E542">
            <v>244760</v>
          </cell>
          <cell r="F542">
            <v>0</v>
          </cell>
        </row>
        <row r="543">
          <cell r="B543">
            <v>226900</v>
          </cell>
          <cell r="C543">
            <v>32397</v>
          </cell>
          <cell r="E543">
            <v>244780</v>
          </cell>
          <cell r="F543">
            <v>0</v>
          </cell>
        </row>
        <row r="544">
          <cell r="B544">
            <v>224000</v>
          </cell>
          <cell r="C544">
            <v>160746</v>
          </cell>
          <cell r="E544">
            <v>244800</v>
          </cell>
          <cell r="F544">
            <v>0</v>
          </cell>
        </row>
        <row r="545">
          <cell r="B545">
            <v>224100</v>
          </cell>
          <cell r="C545">
            <v>0</v>
          </cell>
          <cell r="E545">
            <v>244811</v>
          </cell>
          <cell r="F545">
            <v>0</v>
          </cell>
        </row>
        <row r="546">
          <cell r="B546">
            <v>224200</v>
          </cell>
          <cell r="C546">
            <v>148214</v>
          </cell>
          <cell r="E546">
            <v>244821</v>
          </cell>
          <cell r="F546">
            <v>0</v>
          </cell>
        </row>
        <row r="547">
          <cell r="B547">
            <v>224201</v>
          </cell>
          <cell r="C547">
            <v>0</v>
          </cell>
          <cell r="E547">
            <v>244831</v>
          </cell>
          <cell r="F547">
            <v>0</v>
          </cell>
        </row>
        <row r="548">
          <cell r="B548">
            <v>224202</v>
          </cell>
          <cell r="C548">
            <v>0</v>
          </cell>
          <cell r="E548">
            <v>244900</v>
          </cell>
          <cell r="F548">
            <v>0</v>
          </cell>
        </row>
        <row r="549">
          <cell r="B549">
            <v>224203</v>
          </cell>
          <cell r="C549">
            <v>148214</v>
          </cell>
          <cell r="E549">
            <v>245000</v>
          </cell>
          <cell r="F549">
            <v>0</v>
          </cell>
        </row>
        <row r="550">
          <cell r="B550">
            <v>224300</v>
          </cell>
          <cell r="C550">
            <v>0</v>
          </cell>
          <cell r="E550">
            <v>245100</v>
          </cell>
          <cell r="F550">
            <v>0</v>
          </cell>
        </row>
        <row r="551">
          <cell r="B551">
            <v>224301</v>
          </cell>
          <cell r="C551">
            <v>0</v>
          </cell>
          <cell r="E551">
            <v>245200</v>
          </cell>
          <cell r="F551">
            <v>0</v>
          </cell>
        </row>
        <row r="552">
          <cell r="B552">
            <v>224302</v>
          </cell>
          <cell r="C552">
            <v>0</v>
          </cell>
          <cell r="E552">
            <v>245201</v>
          </cell>
          <cell r="F552">
            <v>0</v>
          </cell>
        </row>
        <row r="553">
          <cell r="B553">
            <v>224303</v>
          </cell>
          <cell r="C553">
            <v>0</v>
          </cell>
          <cell r="E553">
            <v>245202</v>
          </cell>
          <cell r="F553">
            <v>0</v>
          </cell>
        </row>
        <row r="554">
          <cell r="B554">
            <v>224304</v>
          </cell>
          <cell r="C554">
            <v>0</v>
          </cell>
          <cell r="E554">
            <v>245203</v>
          </cell>
          <cell r="F554">
            <v>0</v>
          </cell>
        </row>
        <row r="555">
          <cell r="B555">
            <v>224305</v>
          </cell>
          <cell r="C555">
            <v>0</v>
          </cell>
          <cell r="E555">
            <v>245231</v>
          </cell>
          <cell r="F555">
            <v>0</v>
          </cell>
        </row>
        <row r="556">
          <cell r="B556">
            <v>224306</v>
          </cell>
          <cell r="C556">
            <v>0</v>
          </cell>
          <cell r="E556">
            <v>245300</v>
          </cell>
          <cell r="F556">
            <v>0</v>
          </cell>
        </row>
        <row r="557">
          <cell r="B557">
            <v>224307</v>
          </cell>
          <cell r="C557">
            <v>0</v>
          </cell>
          <cell r="E557">
            <v>245400</v>
          </cell>
          <cell r="F557">
            <v>0</v>
          </cell>
        </row>
        <row r="558">
          <cell r="B558">
            <v>224308</v>
          </cell>
          <cell r="C558">
            <v>0</v>
          </cell>
          <cell r="E558">
            <v>245700</v>
          </cell>
          <cell r="F558">
            <v>0</v>
          </cell>
        </row>
        <row r="559">
          <cell r="B559">
            <v>224309</v>
          </cell>
          <cell r="C559">
            <v>0</v>
          </cell>
          <cell r="E559">
            <v>245500</v>
          </cell>
          <cell r="F559">
            <v>3069663</v>
          </cell>
        </row>
        <row r="560">
          <cell r="B560">
            <v>224310</v>
          </cell>
          <cell r="C560">
            <v>0</v>
          </cell>
          <cell r="E560">
            <v>245600</v>
          </cell>
          <cell r="F560">
            <v>3069663</v>
          </cell>
        </row>
        <row r="561">
          <cell r="B561">
            <v>224311</v>
          </cell>
          <cell r="C561">
            <v>0</v>
          </cell>
          <cell r="E561">
            <v>245601</v>
          </cell>
          <cell r="F561">
            <v>5339139</v>
          </cell>
        </row>
        <row r="562">
          <cell r="B562">
            <v>224400</v>
          </cell>
          <cell r="C562">
            <v>6015</v>
          </cell>
          <cell r="E562">
            <v>245631</v>
          </cell>
          <cell r="F562">
            <v>0</v>
          </cell>
        </row>
        <row r="563">
          <cell r="B563">
            <v>224401</v>
          </cell>
          <cell r="C563">
            <v>6015</v>
          </cell>
          <cell r="E563">
            <v>246000</v>
          </cell>
          <cell r="F563">
            <v>4497978</v>
          </cell>
        </row>
        <row r="564">
          <cell r="B564">
            <v>224411</v>
          </cell>
          <cell r="C564">
            <v>0</v>
          </cell>
          <cell r="E564">
            <v>246100</v>
          </cell>
          <cell r="F564">
            <v>4112855</v>
          </cell>
        </row>
        <row r="565">
          <cell r="B565">
            <v>224500</v>
          </cell>
          <cell r="C565">
            <v>6518</v>
          </cell>
          <cell r="E565">
            <v>246200</v>
          </cell>
          <cell r="F565">
            <v>356773</v>
          </cell>
        </row>
        <row r="566">
          <cell r="B566">
            <v>224700</v>
          </cell>
          <cell r="C566">
            <v>0</v>
          </cell>
          <cell r="E566">
            <v>246300</v>
          </cell>
          <cell r="F566">
            <v>28350</v>
          </cell>
        </row>
        <row r="567">
          <cell r="B567">
            <v>224800</v>
          </cell>
          <cell r="C567">
            <v>3058386</v>
          </cell>
          <cell r="E567">
            <v>246400</v>
          </cell>
          <cell r="F567">
            <v>0</v>
          </cell>
        </row>
        <row r="568">
          <cell r="B568">
            <v>224801</v>
          </cell>
          <cell r="C568">
            <v>509513</v>
          </cell>
          <cell r="E568">
            <v>246500</v>
          </cell>
          <cell r="F568">
            <v>369762</v>
          </cell>
        </row>
        <row r="569">
          <cell r="B569">
            <v>224802</v>
          </cell>
          <cell r="C569">
            <v>2548873</v>
          </cell>
          <cell r="E569">
            <v>246600</v>
          </cell>
          <cell r="F569">
            <v>369762</v>
          </cell>
        </row>
        <row r="570">
          <cell r="B570">
            <v>225000</v>
          </cell>
          <cell r="C570">
            <v>0</v>
          </cell>
          <cell r="E570">
            <v>246601</v>
          </cell>
          <cell r="F570">
            <v>0</v>
          </cell>
        </row>
        <row r="571">
          <cell r="B571">
            <v>225100</v>
          </cell>
          <cell r="C571">
            <v>0</v>
          </cell>
          <cell r="E571">
            <v>246602</v>
          </cell>
          <cell r="F571">
            <v>369762</v>
          </cell>
        </row>
        <row r="572">
          <cell r="B572">
            <v>225200</v>
          </cell>
          <cell r="C572">
            <v>0</v>
          </cell>
          <cell r="E572">
            <v>246800</v>
          </cell>
          <cell r="F572">
            <v>0</v>
          </cell>
        </row>
        <row r="573">
          <cell r="B573">
            <v>225201</v>
          </cell>
          <cell r="C573">
            <v>0</v>
          </cell>
          <cell r="E573">
            <v>247000</v>
          </cell>
          <cell r="F573">
            <v>3454067</v>
          </cell>
        </row>
        <row r="574">
          <cell r="B574">
            <v>225202</v>
          </cell>
          <cell r="C574">
            <v>0</v>
          </cell>
          <cell r="E574">
            <v>247100</v>
          </cell>
          <cell r="F574">
            <v>1033000</v>
          </cell>
        </row>
        <row r="575">
          <cell r="B575">
            <v>225203</v>
          </cell>
          <cell r="C575">
            <v>0</v>
          </cell>
          <cell r="E575">
            <v>247101</v>
          </cell>
          <cell r="F575">
            <v>1033000</v>
          </cell>
        </row>
        <row r="576">
          <cell r="B576">
            <v>225231</v>
          </cell>
          <cell r="C576">
            <v>0</v>
          </cell>
          <cell r="E576">
            <v>247102</v>
          </cell>
          <cell r="F576">
            <v>0</v>
          </cell>
        </row>
        <row r="577">
          <cell r="B577">
            <v>225300</v>
          </cell>
          <cell r="C577">
            <v>0</v>
          </cell>
          <cell r="E577">
            <v>247200</v>
          </cell>
          <cell r="F577">
            <v>1556984</v>
          </cell>
        </row>
        <row r="578">
          <cell r="B578">
            <v>225400</v>
          </cell>
          <cell r="C578">
            <v>0</v>
          </cell>
          <cell r="E578">
            <v>247300</v>
          </cell>
          <cell r="F578">
            <v>1327984</v>
          </cell>
        </row>
        <row r="579">
          <cell r="B579">
            <v>225700</v>
          </cell>
          <cell r="C579">
            <v>0</v>
          </cell>
          <cell r="E579">
            <v>247400</v>
          </cell>
          <cell r="F579">
            <v>129000</v>
          </cell>
        </row>
        <row r="580">
          <cell r="B580">
            <v>225500</v>
          </cell>
          <cell r="C580">
            <v>0</v>
          </cell>
          <cell r="E580">
            <v>249000</v>
          </cell>
          <cell r="F580">
            <v>100000</v>
          </cell>
        </row>
        <row r="581">
          <cell r="B581">
            <v>225600</v>
          </cell>
          <cell r="C581">
            <v>0</v>
          </cell>
          <cell r="E581">
            <v>247500</v>
          </cell>
          <cell r="F581">
            <v>0</v>
          </cell>
        </row>
        <row r="582">
          <cell r="B582">
            <v>225601</v>
          </cell>
          <cell r="C582">
            <v>0</v>
          </cell>
          <cell r="E582">
            <v>247600</v>
          </cell>
          <cell r="F582">
            <v>0</v>
          </cell>
        </row>
        <row r="583">
          <cell r="B583">
            <v>225631</v>
          </cell>
          <cell r="C583">
            <v>2269476</v>
          </cell>
          <cell r="E583">
            <v>247700</v>
          </cell>
          <cell r="F583">
            <v>0</v>
          </cell>
        </row>
        <row r="584">
          <cell r="B584">
            <v>227000</v>
          </cell>
          <cell r="C584">
            <v>0</v>
          </cell>
          <cell r="E584">
            <v>247701</v>
          </cell>
          <cell r="F584">
            <v>0</v>
          </cell>
        </row>
        <row r="585">
          <cell r="B585">
            <v>227100</v>
          </cell>
          <cell r="C585">
            <v>0</v>
          </cell>
          <cell r="E585">
            <v>247702</v>
          </cell>
          <cell r="F585">
            <v>0</v>
          </cell>
        </row>
        <row r="586">
          <cell r="B586">
            <v>227500</v>
          </cell>
          <cell r="C586">
            <v>0</v>
          </cell>
          <cell r="E586">
            <v>247703</v>
          </cell>
          <cell r="F586">
            <v>0</v>
          </cell>
        </row>
        <row r="587">
          <cell r="B587">
            <v>227600</v>
          </cell>
          <cell r="C587">
            <v>0</v>
          </cell>
          <cell r="E587">
            <v>247704</v>
          </cell>
          <cell r="F587">
            <v>0</v>
          </cell>
        </row>
        <row r="588">
          <cell r="B588">
            <v>227700</v>
          </cell>
          <cell r="C588">
            <v>0</v>
          </cell>
          <cell r="E588">
            <v>247705</v>
          </cell>
          <cell r="F588">
            <v>0</v>
          </cell>
        </row>
        <row r="589">
          <cell r="B589">
            <v>227701</v>
          </cell>
          <cell r="C589">
            <v>0</v>
          </cell>
          <cell r="E589">
            <v>247706</v>
          </cell>
          <cell r="F589">
            <v>0</v>
          </cell>
        </row>
        <row r="590">
          <cell r="B590">
            <v>227702</v>
          </cell>
          <cell r="C590">
            <v>0</v>
          </cell>
          <cell r="E590">
            <v>247707</v>
          </cell>
          <cell r="F590">
            <v>0</v>
          </cell>
        </row>
        <row r="591">
          <cell r="B591">
            <v>227703</v>
          </cell>
          <cell r="C591">
            <v>0</v>
          </cell>
          <cell r="E591">
            <v>247721</v>
          </cell>
          <cell r="F591">
            <v>0</v>
          </cell>
        </row>
        <row r="592">
          <cell r="B592">
            <v>227704</v>
          </cell>
          <cell r="C592">
            <v>0</v>
          </cell>
          <cell r="E592">
            <v>247800</v>
          </cell>
          <cell r="F592">
            <v>0</v>
          </cell>
        </row>
        <row r="593">
          <cell r="B593">
            <v>227705</v>
          </cell>
          <cell r="C593">
            <v>0</v>
          </cell>
          <cell r="E593">
            <v>247900</v>
          </cell>
          <cell r="F593">
            <v>0</v>
          </cell>
        </row>
        <row r="594">
          <cell r="B594">
            <v>227706</v>
          </cell>
          <cell r="C594">
            <v>0</v>
          </cell>
          <cell r="E594">
            <v>248000</v>
          </cell>
          <cell r="F594">
            <v>864083</v>
          </cell>
        </row>
        <row r="595">
          <cell r="B595">
            <v>227707</v>
          </cell>
          <cell r="C595">
            <v>0</v>
          </cell>
          <cell r="E595">
            <v>248600</v>
          </cell>
          <cell r="F595">
            <v>0</v>
          </cell>
        </row>
        <row r="596">
          <cell r="B596">
            <v>227708</v>
          </cell>
          <cell r="C596">
            <v>0</v>
          </cell>
          <cell r="E596">
            <v>248100</v>
          </cell>
          <cell r="F596">
            <v>0</v>
          </cell>
        </row>
        <row r="597">
          <cell r="B597">
            <v>227721</v>
          </cell>
          <cell r="C597">
            <v>0</v>
          </cell>
          <cell r="E597">
            <v>248200</v>
          </cell>
          <cell r="F597">
            <v>0</v>
          </cell>
        </row>
        <row r="598">
          <cell r="B598">
            <v>227800</v>
          </cell>
          <cell r="C598">
            <v>0</v>
          </cell>
          <cell r="E598">
            <v>248300</v>
          </cell>
          <cell r="F598">
            <v>0</v>
          </cell>
        </row>
        <row r="599">
          <cell r="B599">
            <v>227900</v>
          </cell>
          <cell r="C599">
            <v>0</v>
          </cell>
          <cell r="E599">
            <v>248301</v>
          </cell>
          <cell r="F599">
            <v>0</v>
          </cell>
        </row>
        <row r="600">
          <cell r="B600">
            <v>228000</v>
          </cell>
          <cell r="C600">
            <v>0</v>
          </cell>
          <cell r="E600">
            <v>248302</v>
          </cell>
          <cell r="F600">
            <v>0</v>
          </cell>
        </row>
        <row r="601">
          <cell r="B601">
            <v>228100</v>
          </cell>
          <cell r="C601">
            <v>6595</v>
          </cell>
          <cell r="E601">
            <v>248303</v>
          </cell>
          <cell r="F601">
            <v>0</v>
          </cell>
        </row>
        <row r="602">
          <cell r="B602">
            <v>228200</v>
          </cell>
          <cell r="C602">
            <v>0</v>
          </cell>
          <cell r="E602">
            <v>248321</v>
          </cell>
          <cell r="F602">
            <v>0</v>
          </cell>
        </row>
        <row r="603">
          <cell r="B603">
            <v>228300</v>
          </cell>
          <cell r="C603">
            <v>0</v>
          </cell>
          <cell r="E603">
            <v>248400</v>
          </cell>
          <cell r="F603">
            <v>0</v>
          </cell>
        </row>
        <row r="604">
          <cell r="B604">
            <v>228400</v>
          </cell>
          <cell r="C604">
            <v>6595</v>
          </cell>
          <cell r="E604">
            <v>248500</v>
          </cell>
          <cell r="F604">
            <v>0</v>
          </cell>
        </row>
        <row r="605">
          <cell r="B605">
            <v>228401</v>
          </cell>
          <cell r="C605">
            <v>6595</v>
          </cell>
          <cell r="E605">
            <v>248700</v>
          </cell>
          <cell r="F605">
            <v>0</v>
          </cell>
        </row>
        <row r="606">
          <cell r="B606">
            <v>228402</v>
          </cell>
          <cell r="C606">
            <v>0</v>
          </cell>
          <cell r="E606">
            <v>246900</v>
          </cell>
          <cell r="F606">
            <v>0</v>
          </cell>
        </row>
        <row r="607">
          <cell r="B607">
            <v>228500</v>
          </cell>
          <cell r="C607">
            <v>0</v>
          </cell>
          <cell r="E607">
            <v>248800</v>
          </cell>
          <cell r="F607">
            <v>0</v>
          </cell>
        </row>
        <row r="608">
          <cell r="B608">
            <v>228600</v>
          </cell>
          <cell r="C608">
            <v>0</v>
          </cell>
          <cell r="E608">
            <v>248900</v>
          </cell>
          <cell r="F608">
            <v>0</v>
          </cell>
        </row>
        <row r="609">
          <cell r="B609">
            <v>228700</v>
          </cell>
          <cell r="C609">
            <v>0</v>
          </cell>
        </row>
        <row r="610">
          <cell r="B610">
            <v>228800</v>
          </cell>
          <cell r="C610">
            <v>0</v>
          </cell>
        </row>
        <row r="611">
          <cell r="B611">
            <v>229500</v>
          </cell>
          <cell r="C611">
            <v>27398287</v>
          </cell>
          <cell r="E611">
            <v>249500</v>
          </cell>
          <cell r="F611">
            <v>27398287</v>
          </cell>
        </row>
        <row r="612">
          <cell r="B612">
            <v>229700</v>
          </cell>
          <cell r="C612">
            <v>33946276</v>
          </cell>
          <cell r="E612">
            <v>249700</v>
          </cell>
          <cell r="F612">
            <v>33946276</v>
          </cell>
        </row>
        <row r="613">
          <cell r="B613">
            <v>229900</v>
          </cell>
          <cell r="C613">
            <v>61344563</v>
          </cell>
          <cell r="E613">
            <v>249900</v>
          </cell>
          <cell r="F613">
            <v>61344563</v>
          </cell>
        </row>
        <row r="614">
          <cell r="B614">
            <v>297100</v>
          </cell>
          <cell r="C614">
            <v>190049</v>
          </cell>
          <cell r="E614">
            <v>299100</v>
          </cell>
          <cell r="F614">
            <v>733044</v>
          </cell>
        </row>
        <row r="615">
          <cell r="E615">
            <v>299200</v>
          </cell>
          <cell r="F615">
            <v>0</v>
          </cell>
        </row>
        <row r="616">
          <cell r="E616">
            <v>299300</v>
          </cell>
          <cell r="F616">
            <v>0</v>
          </cell>
        </row>
        <row r="617">
          <cell r="E617">
            <v>299400</v>
          </cell>
          <cell r="F617">
            <v>0</v>
          </cell>
        </row>
        <row r="618">
          <cell r="E618">
            <v>299500</v>
          </cell>
          <cell r="F618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2">
        <row r="5">
          <cell r="B5">
            <v>170000</v>
          </cell>
          <cell r="C5">
            <v>10118912</v>
          </cell>
          <cell r="E5">
            <v>150000</v>
          </cell>
          <cell r="F5">
            <v>11141298</v>
          </cell>
        </row>
        <row r="6">
          <cell r="B6">
            <v>171000</v>
          </cell>
          <cell r="C6">
            <v>7230281</v>
          </cell>
          <cell r="E6">
            <v>151000</v>
          </cell>
          <cell r="F6">
            <v>10435538</v>
          </cell>
        </row>
        <row r="7">
          <cell r="B7">
            <v>171100</v>
          </cell>
          <cell r="C7">
            <v>6798451</v>
          </cell>
          <cell r="E7">
            <v>151100</v>
          </cell>
          <cell r="F7">
            <v>1663698</v>
          </cell>
        </row>
        <row r="8">
          <cell r="B8">
            <v>171101</v>
          </cell>
          <cell r="C8">
            <v>15073</v>
          </cell>
          <cell r="E8">
            <v>151101</v>
          </cell>
          <cell r="F8">
            <v>523887</v>
          </cell>
        </row>
        <row r="9">
          <cell r="B9">
            <v>171102</v>
          </cell>
          <cell r="C9">
            <v>0</v>
          </cell>
          <cell r="E9">
            <v>151102</v>
          </cell>
          <cell r="F9">
            <v>1113425</v>
          </cell>
        </row>
        <row r="10">
          <cell r="B10">
            <v>171103</v>
          </cell>
          <cell r="C10">
            <v>5925</v>
          </cell>
          <cell r="E10">
            <v>151103</v>
          </cell>
          <cell r="F10">
            <v>0</v>
          </cell>
        </row>
        <row r="11">
          <cell r="B11">
            <v>171104</v>
          </cell>
          <cell r="C11">
            <v>94163</v>
          </cell>
          <cell r="E11">
            <v>151104</v>
          </cell>
          <cell r="F11">
            <v>33409</v>
          </cell>
        </row>
        <row r="12">
          <cell r="B12">
            <v>171105</v>
          </cell>
          <cell r="C12">
            <v>1473</v>
          </cell>
          <cell r="E12">
            <v>151105</v>
          </cell>
          <cell r="F12">
            <v>6644</v>
          </cell>
        </row>
        <row r="13">
          <cell r="B13">
            <v>171106</v>
          </cell>
          <cell r="C13">
            <v>92690</v>
          </cell>
          <cell r="E13">
            <v>151106</v>
          </cell>
          <cell r="F13">
            <v>0</v>
          </cell>
        </row>
        <row r="14">
          <cell r="B14">
            <v>171110</v>
          </cell>
          <cell r="C14">
            <v>79288</v>
          </cell>
          <cell r="E14">
            <v>151107</v>
          </cell>
          <cell r="F14">
            <v>0</v>
          </cell>
        </row>
        <row r="15">
          <cell r="B15">
            <v>171111</v>
          </cell>
          <cell r="C15">
            <v>0</v>
          </cell>
          <cell r="E15">
            <v>151108</v>
          </cell>
          <cell r="F15">
            <v>0</v>
          </cell>
        </row>
        <row r="16">
          <cell r="B16">
            <v>171112</v>
          </cell>
          <cell r="C16">
            <v>79288</v>
          </cell>
          <cell r="E16">
            <v>151109</v>
          </cell>
          <cell r="F16">
            <v>0</v>
          </cell>
        </row>
        <row r="17">
          <cell r="B17">
            <v>171115</v>
          </cell>
          <cell r="C17">
            <v>6025919</v>
          </cell>
          <cell r="E17">
            <v>151110</v>
          </cell>
          <cell r="F17">
            <v>0</v>
          </cell>
        </row>
        <row r="18">
          <cell r="B18">
            <v>171116</v>
          </cell>
          <cell r="C18">
            <v>163777</v>
          </cell>
          <cell r="E18">
            <v>151111</v>
          </cell>
          <cell r="F18">
            <v>30767</v>
          </cell>
        </row>
        <row r="19">
          <cell r="B19">
            <v>171117</v>
          </cell>
          <cell r="C19">
            <v>4469</v>
          </cell>
          <cell r="E19">
            <v>151112</v>
          </cell>
          <cell r="F19">
            <v>3969</v>
          </cell>
        </row>
        <row r="20">
          <cell r="B20">
            <v>171118</v>
          </cell>
          <cell r="C20">
            <v>337201</v>
          </cell>
          <cell r="E20">
            <v>151113</v>
          </cell>
          <cell r="F20">
            <v>0</v>
          </cell>
        </row>
        <row r="21">
          <cell r="B21">
            <v>171119</v>
          </cell>
          <cell r="C21">
            <v>67937</v>
          </cell>
          <cell r="E21">
            <v>151114</v>
          </cell>
          <cell r="F21">
            <v>953654</v>
          </cell>
        </row>
        <row r="22">
          <cell r="B22">
            <v>171120</v>
          </cell>
          <cell r="C22">
            <v>4699</v>
          </cell>
          <cell r="E22">
            <v>151115</v>
          </cell>
          <cell r="F22">
            <v>0</v>
          </cell>
        </row>
        <row r="23">
          <cell r="B23">
            <v>171121</v>
          </cell>
          <cell r="C23">
            <v>0</v>
          </cell>
          <cell r="E23">
            <v>151116</v>
          </cell>
          <cell r="F23">
            <v>84982</v>
          </cell>
        </row>
        <row r="24">
          <cell r="B24">
            <v>171131</v>
          </cell>
          <cell r="C24">
            <v>0</v>
          </cell>
          <cell r="E24">
            <v>151117</v>
          </cell>
          <cell r="F24">
            <v>0</v>
          </cell>
        </row>
        <row r="25">
          <cell r="B25">
            <v>171200</v>
          </cell>
          <cell r="C25">
            <v>403756</v>
          </cell>
          <cell r="E25">
            <v>151121</v>
          </cell>
          <cell r="F25">
            <v>0</v>
          </cell>
        </row>
        <row r="26">
          <cell r="B26">
            <v>171201</v>
          </cell>
          <cell r="C26">
            <v>1167</v>
          </cell>
          <cell r="E26">
            <v>151122</v>
          </cell>
          <cell r="F26">
            <v>0</v>
          </cell>
        </row>
        <row r="27">
          <cell r="B27">
            <v>171202</v>
          </cell>
          <cell r="C27">
            <v>1167</v>
          </cell>
          <cell r="E27">
            <v>151123</v>
          </cell>
          <cell r="F27">
            <v>0</v>
          </cell>
        </row>
        <row r="28">
          <cell r="B28">
            <v>171203</v>
          </cell>
          <cell r="C28">
            <v>0</v>
          </cell>
          <cell r="E28">
            <v>151124</v>
          </cell>
          <cell r="F28">
            <v>0</v>
          </cell>
        </row>
        <row r="29">
          <cell r="B29">
            <v>171204</v>
          </cell>
          <cell r="C29">
            <v>0</v>
          </cell>
          <cell r="E29">
            <v>151125</v>
          </cell>
          <cell r="F29">
            <v>0</v>
          </cell>
        </row>
        <row r="30">
          <cell r="B30">
            <v>171205</v>
          </cell>
          <cell r="C30">
            <v>0</v>
          </cell>
          <cell r="E30">
            <v>151130</v>
          </cell>
          <cell r="F30">
            <v>0</v>
          </cell>
        </row>
        <row r="31">
          <cell r="B31">
            <v>171206</v>
          </cell>
          <cell r="C31">
            <v>0</v>
          </cell>
          <cell r="E31">
            <v>151131</v>
          </cell>
          <cell r="F31">
            <v>26386</v>
          </cell>
        </row>
        <row r="32">
          <cell r="B32">
            <v>171207</v>
          </cell>
          <cell r="C32">
            <v>0</v>
          </cell>
          <cell r="E32">
            <v>151141</v>
          </cell>
          <cell r="F32">
            <v>0</v>
          </cell>
        </row>
        <row r="33">
          <cell r="B33">
            <v>171210</v>
          </cell>
          <cell r="C33">
            <v>402589</v>
          </cell>
          <cell r="E33">
            <v>151142</v>
          </cell>
          <cell r="F33">
            <v>0</v>
          </cell>
        </row>
        <row r="34">
          <cell r="B34">
            <v>171211</v>
          </cell>
          <cell r="C34">
            <v>0</v>
          </cell>
          <cell r="E34">
            <v>151143</v>
          </cell>
          <cell r="F34">
            <v>0</v>
          </cell>
        </row>
        <row r="35">
          <cell r="B35">
            <v>171212</v>
          </cell>
          <cell r="C35">
            <v>287927</v>
          </cell>
          <cell r="E35">
            <v>151147</v>
          </cell>
          <cell r="F35">
            <v>0</v>
          </cell>
        </row>
        <row r="36">
          <cell r="B36">
            <v>171213</v>
          </cell>
          <cell r="C36">
            <v>0</v>
          </cell>
          <cell r="E36">
            <v>151151</v>
          </cell>
          <cell r="F36">
            <v>0</v>
          </cell>
        </row>
        <row r="37">
          <cell r="B37">
            <v>171214</v>
          </cell>
          <cell r="C37">
            <v>0</v>
          </cell>
          <cell r="E37">
            <v>151161</v>
          </cell>
          <cell r="F37">
            <v>0</v>
          </cell>
        </row>
        <row r="38">
          <cell r="B38">
            <v>171215</v>
          </cell>
          <cell r="C38">
            <v>0</v>
          </cell>
          <cell r="E38">
            <v>151200</v>
          </cell>
          <cell r="F38">
            <v>0</v>
          </cell>
        </row>
        <row r="39">
          <cell r="B39">
            <v>171216</v>
          </cell>
          <cell r="C39">
            <v>0</v>
          </cell>
          <cell r="E39">
            <v>151201</v>
          </cell>
          <cell r="F39">
            <v>0</v>
          </cell>
        </row>
        <row r="40">
          <cell r="B40">
            <v>171217</v>
          </cell>
          <cell r="C40">
            <v>0</v>
          </cell>
          <cell r="E40">
            <v>151202</v>
          </cell>
          <cell r="F40">
            <v>0</v>
          </cell>
        </row>
        <row r="41">
          <cell r="B41">
            <v>171218</v>
          </cell>
          <cell r="C41">
            <v>40636</v>
          </cell>
          <cell r="E41">
            <v>151203</v>
          </cell>
          <cell r="F41">
            <v>0</v>
          </cell>
        </row>
        <row r="42">
          <cell r="B42">
            <v>171219</v>
          </cell>
          <cell r="C42">
            <v>0</v>
          </cell>
          <cell r="E42">
            <v>151204</v>
          </cell>
          <cell r="F42">
            <v>0</v>
          </cell>
        </row>
        <row r="43">
          <cell r="B43">
            <v>171220</v>
          </cell>
          <cell r="C43">
            <v>0</v>
          </cell>
          <cell r="E43">
            <v>151205</v>
          </cell>
          <cell r="F43">
            <v>0</v>
          </cell>
        </row>
        <row r="44">
          <cell r="B44">
            <v>171221</v>
          </cell>
          <cell r="C44">
            <v>0</v>
          </cell>
          <cell r="E44">
            <v>151206</v>
          </cell>
          <cell r="F44">
            <v>0</v>
          </cell>
        </row>
        <row r="45">
          <cell r="B45">
            <v>171222</v>
          </cell>
          <cell r="C45">
            <v>0</v>
          </cell>
          <cell r="E45">
            <v>151207</v>
          </cell>
          <cell r="F45">
            <v>0</v>
          </cell>
        </row>
        <row r="46">
          <cell r="B46">
            <v>171223</v>
          </cell>
          <cell r="C46">
            <v>0</v>
          </cell>
          <cell r="E46">
            <v>151210</v>
          </cell>
          <cell r="F46">
            <v>0</v>
          </cell>
        </row>
        <row r="47">
          <cell r="B47">
            <v>171224</v>
          </cell>
          <cell r="C47">
            <v>36985</v>
          </cell>
          <cell r="E47">
            <v>151211</v>
          </cell>
          <cell r="F47">
            <v>0</v>
          </cell>
        </row>
        <row r="48">
          <cell r="B48">
            <v>171225</v>
          </cell>
          <cell r="C48">
            <v>29521</v>
          </cell>
          <cell r="E48">
            <v>151212</v>
          </cell>
          <cell r="F48">
            <v>0</v>
          </cell>
        </row>
        <row r="49">
          <cell r="B49">
            <v>171226</v>
          </cell>
          <cell r="C49">
            <v>0</v>
          </cell>
          <cell r="E49">
            <v>151213</v>
          </cell>
          <cell r="F49">
            <v>0</v>
          </cell>
        </row>
        <row r="50">
          <cell r="B50">
            <v>171227</v>
          </cell>
          <cell r="C50">
            <v>6741</v>
          </cell>
          <cell r="E50">
            <v>151231</v>
          </cell>
          <cell r="F50">
            <v>0</v>
          </cell>
        </row>
        <row r="51">
          <cell r="B51">
            <v>171228</v>
          </cell>
          <cell r="C51">
            <v>0</v>
          </cell>
          <cell r="E51">
            <v>151300</v>
          </cell>
          <cell r="F51">
            <v>0</v>
          </cell>
        </row>
        <row r="52">
          <cell r="B52">
            <v>171230</v>
          </cell>
          <cell r="C52">
            <v>780</v>
          </cell>
          <cell r="E52">
            <v>151301</v>
          </cell>
          <cell r="F52">
            <v>0</v>
          </cell>
        </row>
        <row r="53">
          <cell r="B53">
            <v>171241</v>
          </cell>
          <cell r="C53">
            <v>0</v>
          </cell>
          <cell r="E53">
            <v>151302</v>
          </cell>
          <cell r="F53">
            <v>0</v>
          </cell>
        </row>
        <row r="54">
          <cell r="B54">
            <v>171242</v>
          </cell>
          <cell r="C54">
            <v>0</v>
          </cell>
          <cell r="E54">
            <v>151303</v>
          </cell>
          <cell r="F54">
            <v>0</v>
          </cell>
        </row>
        <row r="55">
          <cell r="B55">
            <v>171245</v>
          </cell>
          <cell r="C55">
            <v>0</v>
          </cell>
          <cell r="E55">
            <v>151304</v>
          </cell>
          <cell r="F55">
            <v>0</v>
          </cell>
        </row>
        <row r="56">
          <cell r="B56">
            <v>171300</v>
          </cell>
          <cell r="C56">
            <v>28074</v>
          </cell>
          <cell r="E56">
            <v>151305</v>
          </cell>
          <cell r="F56">
            <v>0</v>
          </cell>
        </row>
        <row r="57">
          <cell r="B57">
            <v>171301</v>
          </cell>
          <cell r="C57">
            <v>27669</v>
          </cell>
          <cell r="E57">
            <v>151306</v>
          </cell>
          <cell r="F57">
            <v>0</v>
          </cell>
        </row>
        <row r="58">
          <cell r="B58">
            <v>171309</v>
          </cell>
          <cell r="C58">
            <v>17905</v>
          </cell>
          <cell r="E58">
            <v>151307</v>
          </cell>
          <cell r="F58">
            <v>0</v>
          </cell>
        </row>
        <row r="59">
          <cell r="B59">
            <v>171310</v>
          </cell>
          <cell r="C59">
            <v>9764</v>
          </cell>
          <cell r="E59">
            <v>151308</v>
          </cell>
          <cell r="F59">
            <v>0</v>
          </cell>
        </row>
        <row r="60">
          <cell r="B60">
            <v>171302</v>
          </cell>
          <cell r="C60">
            <v>405</v>
          </cell>
          <cell r="E60">
            <v>151309</v>
          </cell>
          <cell r="F60">
            <v>0</v>
          </cell>
        </row>
        <row r="61">
          <cell r="B61">
            <v>171303</v>
          </cell>
          <cell r="C61">
            <v>0</v>
          </cell>
          <cell r="E61">
            <v>151310</v>
          </cell>
          <cell r="F61">
            <v>0</v>
          </cell>
        </row>
        <row r="62">
          <cell r="B62">
            <v>171304</v>
          </cell>
          <cell r="C62">
            <v>0</v>
          </cell>
          <cell r="E62">
            <v>151313</v>
          </cell>
          <cell r="F62">
            <v>0</v>
          </cell>
        </row>
        <row r="63">
          <cell r="B63">
            <v>171305</v>
          </cell>
          <cell r="C63">
            <v>0</v>
          </cell>
          <cell r="E63">
            <v>151314</v>
          </cell>
          <cell r="F63">
            <v>0</v>
          </cell>
        </row>
        <row r="64">
          <cell r="B64">
            <v>171306</v>
          </cell>
          <cell r="C64">
            <v>0</v>
          </cell>
          <cell r="E64">
            <v>151315</v>
          </cell>
          <cell r="F64">
            <v>0</v>
          </cell>
        </row>
        <row r="65">
          <cell r="B65">
            <v>171307</v>
          </cell>
          <cell r="C65">
            <v>0</v>
          </cell>
          <cell r="E65">
            <v>151316</v>
          </cell>
          <cell r="F65">
            <v>0</v>
          </cell>
        </row>
        <row r="66">
          <cell r="B66">
            <v>171308</v>
          </cell>
          <cell r="C66">
            <v>0</v>
          </cell>
          <cell r="E66">
            <v>151317</v>
          </cell>
          <cell r="F66">
            <v>0</v>
          </cell>
        </row>
        <row r="67">
          <cell r="B67">
            <v>171311</v>
          </cell>
          <cell r="C67">
            <v>0</v>
          </cell>
          <cell r="E67">
            <v>151318</v>
          </cell>
          <cell r="F67">
            <v>0</v>
          </cell>
        </row>
        <row r="68">
          <cell r="B68">
            <v>172000</v>
          </cell>
          <cell r="C68">
            <v>5957</v>
          </cell>
          <cell r="E68">
            <v>151319</v>
          </cell>
          <cell r="F68">
            <v>0</v>
          </cell>
        </row>
        <row r="69">
          <cell r="B69">
            <v>172100</v>
          </cell>
          <cell r="C69">
            <v>5957</v>
          </cell>
          <cell r="E69">
            <v>151320</v>
          </cell>
          <cell r="F69">
            <v>0</v>
          </cell>
        </row>
        <row r="70">
          <cell r="B70">
            <v>172101</v>
          </cell>
          <cell r="C70">
            <v>0</v>
          </cell>
          <cell r="E70">
            <v>151331</v>
          </cell>
          <cell r="F70">
            <v>0</v>
          </cell>
        </row>
        <row r="71">
          <cell r="B71">
            <v>172102</v>
          </cell>
          <cell r="C71">
            <v>3057</v>
          </cell>
          <cell r="E71">
            <v>151361</v>
          </cell>
          <cell r="F71">
            <v>0</v>
          </cell>
        </row>
        <row r="72">
          <cell r="B72">
            <v>172103</v>
          </cell>
          <cell r="C72">
            <v>2025</v>
          </cell>
          <cell r="E72">
            <v>151400</v>
          </cell>
          <cell r="F72">
            <v>8720277</v>
          </cell>
        </row>
        <row r="73">
          <cell r="B73">
            <v>172104</v>
          </cell>
          <cell r="C73">
            <v>0</v>
          </cell>
          <cell r="E73">
            <v>151401</v>
          </cell>
          <cell r="F73">
            <v>7631253</v>
          </cell>
        </row>
        <row r="74">
          <cell r="B74">
            <v>172105</v>
          </cell>
          <cell r="C74">
            <v>0</v>
          </cell>
          <cell r="E74">
            <v>151402</v>
          </cell>
          <cell r="F74">
            <v>5277250</v>
          </cell>
        </row>
        <row r="75">
          <cell r="B75">
            <v>172113</v>
          </cell>
          <cell r="C75">
            <v>0</v>
          </cell>
          <cell r="E75">
            <v>151403</v>
          </cell>
          <cell r="F75">
            <v>2132698</v>
          </cell>
        </row>
        <row r="76">
          <cell r="B76">
            <v>172114</v>
          </cell>
          <cell r="C76">
            <v>0</v>
          </cell>
          <cell r="E76">
            <v>151404</v>
          </cell>
          <cell r="F76">
            <v>6237</v>
          </cell>
        </row>
        <row r="77">
          <cell r="B77">
            <v>172115</v>
          </cell>
          <cell r="C77">
            <v>0</v>
          </cell>
          <cell r="E77">
            <v>151405</v>
          </cell>
          <cell r="F77">
            <v>19065</v>
          </cell>
        </row>
        <row r="78">
          <cell r="B78">
            <v>172106</v>
          </cell>
          <cell r="C78">
            <v>685</v>
          </cell>
          <cell r="E78">
            <v>151406</v>
          </cell>
          <cell r="F78">
            <v>301</v>
          </cell>
        </row>
        <row r="79">
          <cell r="B79">
            <v>172107</v>
          </cell>
          <cell r="C79">
            <v>0</v>
          </cell>
          <cell r="E79">
            <v>151407</v>
          </cell>
          <cell r="F79">
            <v>54</v>
          </cell>
        </row>
        <row r="80">
          <cell r="B80">
            <v>172108</v>
          </cell>
          <cell r="C80">
            <v>11</v>
          </cell>
          <cell r="E80">
            <v>151408</v>
          </cell>
          <cell r="F80">
            <v>515</v>
          </cell>
        </row>
        <row r="81">
          <cell r="B81">
            <v>172109</v>
          </cell>
          <cell r="C81">
            <v>0</v>
          </cell>
          <cell r="E81">
            <v>151409</v>
          </cell>
          <cell r="F81">
            <v>19573</v>
          </cell>
        </row>
        <row r="82">
          <cell r="B82">
            <v>172110</v>
          </cell>
          <cell r="C82">
            <v>0</v>
          </cell>
          <cell r="E82">
            <v>151410</v>
          </cell>
          <cell r="F82">
            <v>173539</v>
          </cell>
        </row>
        <row r="83">
          <cell r="B83">
            <v>172111</v>
          </cell>
          <cell r="C83">
            <v>180</v>
          </cell>
          <cell r="E83">
            <v>151411</v>
          </cell>
          <cell r="F83">
            <v>2020</v>
          </cell>
        </row>
        <row r="84">
          <cell r="B84">
            <v>172112</v>
          </cell>
          <cell r="C84">
            <v>0</v>
          </cell>
          <cell r="E84">
            <v>151412</v>
          </cell>
          <cell r="F84">
            <v>0</v>
          </cell>
        </row>
        <row r="85">
          <cell r="B85">
            <v>172116</v>
          </cell>
          <cell r="C85">
            <v>0</v>
          </cell>
          <cell r="E85">
            <v>151413</v>
          </cell>
          <cell r="F85">
            <v>0</v>
          </cell>
        </row>
        <row r="86">
          <cell r="B86">
            <v>172121</v>
          </cell>
          <cell r="C86">
            <v>0</v>
          </cell>
          <cell r="E86">
            <v>151414</v>
          </cell>
          <cell r="F86">
            <v>0</v>
          </cell>
        </row>
        <row r="87">
          <cell r="B87">
            <v>172122</v>
          </cell>
          <cell r="C87">
            <v>0</v>
          </cell>
          <cell r="E87">
            <v>151415</v>
          </cell>
          <cell r="F87">
            <v>0</v>
          </cell>
        </row>
        <row r="88">
          <cell r="B88">
            <v>172123</v>
          </cell>
          <cell r="C88">
            <v>0</v>
          </cell>
          <cell r="E88">
            <v>151421</v>
          </cell>
          <cell r="F88">
            <v>992024</v>
          </cell>
        </row>
        <row r="89">
          <cell r="B89">
            <v>172124</v>
          </cell>
          <cell r="C89">
            <v>0</v>
          </cell>
          <cell r="E89">
            <v>151422</v>
          </cell>
          <cell r="F89">
            <v>0</v>
          </cell>
        </row>
        <row r="90">
          <cell r="B90">
            <v>172129</v>
          </cell>
          <cell r="C90">
            <v>0</v>
          </cell>
          <cell r="E90">
            <v>151423</v>
          </cell>
          <cell r="F90">
            <v>698272</v>
          </cell>
        </row>
        <row r="91">
          <cell r="B91">
            <v>173000</v>
          </cell>
          <cell r="C91">
            <v>1316517</v>
          </cell>
          <cell r="E91">
            <v>151424</v>
          </cell>
          <cell r="F91">
            <v>0</v>
          </cell>
        </row>
        <row r="92">
          <cell r="B92">
            <v>173100</v>
          </cell>
          <cell r="C92">
            <v>840000</v>
          </cell>
          <cell r="E92">
            <v>151425</v>
          </cell>
          <cell r="F92">
            <v>0</v>
          </cell>
        </row>
        <row r="93">
          <cell r="B93">
            <v>173200</v>
          </cell>
          <cell r="C93">
            <v>261435</v>
          </cell>
          <cell r="E93">
            <v>151426</v>
          </cell>
          <cell r="F93">
            <v>0</v>
          </cell>
        </row>
        <row r="94">
          <cell r="B94">
            <v>173201</v>
          </cell>
          <cell r="C94">
            <v>207912</v>
          </cell>
          <cell r="E94">
            <v>151427</v>
          </cell>
          <cell r="F94">
            <v>0</v>
          </cell>
        </row>
        <row r="95">
          <cell r="B95">
            <v>173202</v>
          </cell>
          <cell r="C95">
            <v>5</v>
          </cell>
          <cell r="E95">
            <v>151428</v>
          </cell>
          <cell r="F95">
            <v>101034</v>
          </cell>
        </row>
        <row r="96">
          <cell r="B96">
            <v>173203</v>
          </cell>
          <cell r="C96">
            <v>2</v>
          </cell>
          <cell r="E96">
            <v>151429</v>
          </cell>
          <cell r="F96">
            <v>0</v>
          </cell>
        </row>
        <row r="97">
          <cell r="B97">
            <v>173204</v>
          </cell>
          <cell r="C97">
            <v>22181</v>
          </cell>
          <cell r="E97">
            <v>151430</v>
          </cell>
          <cell r="F97">
            <v>0</v>
          </cell>
        </row>
        <row r="98">
          <cell r="B98">
            <v>173205</v>
          </cell>
          <cell r="C98">
            <v>20527</v>
          </cell>
          <cell r="E98">
            <v>151431</v>
          </cell>
          <cell r="F98">
            <v>0</v>
          </cell>
        </row>
        <row r="99">
          <cell r="B99">
            <v>173206</v>
          </cell>
          <cell r="C99">
            <v>10807</v>
          </cell>
          <cell r="E99">
            <v>151432</v>
          </cell>
          <cell r="F99">
            <v>0</v>
          </cell>
        </row>
        <row r="100">
          <cell r="B100">
            <v>173211</v>
          </cell>
          <cell r="C100">
            <v>0</v>
          </cell>
          <cell r="E100">
            <v>151433</v>
          </cell>
          <cell r="F100">
            <v>0</v>
          </cell>
        </row>
        <row r="101">
          <cell r="B101">
            <v>173300</v>
          </cell>
          <cell r="C101">
            <v>0</v>
          </cell>
          <cell r="E101">
            <v>151434</v>
          </cell>
          <cell r="F101">
            <v>106963</v>
          </cell>
        </row>
        <row r="102">
          <cell r="B102">
            <v>173301</v>
          </cell>
          <cell r="C102">
            <v>0</v>
          </cell>
          <cell r="E102">
            <v>151435</v>
          </cell>
          <cell r="F102">
            <v>74440</v>
          </cell>
        </row>
        <row r="103">
          <cell r="B103">
            <v>173302</v>
          </cell>
          <cell r="C103">
            <v>0</v>
          </cell>
          <cell r="E103">
            <v>151436</v>
          </cell>
          <cell r="F103">
            <v>0</v>
          </cell>
        </row>
        <row r="104">
          <cell r="B104">
            <v>173303</v>
          </cell>
          <cell r="C104">
            <v>0</v>
          </cell>
          <cell r="E104">
            <v>151437</v>
          </cell>
          <cell r="F104">
            <v>11316</v>
          </cell>
        </row>
        <row r="105">
          <cell r="B105">
            <v>173304</v>
          </cell>
          <cell r="C105">
            <v>0</v>
          </cell>
          <cell r="E105">
            <v>151438</v>
          </cell>
          <cell r="F105">
            <v>0</v>
          </cell>
        </row>
        <row r="106">
          <cell r="B106">
            <v>173305</v>
          </cell>
          <cell r="C106">
            <v>0</v>
          </cell>
          <cell r="E106">
            <v>151451</v>
          </cell>
          <cell r="F106">
            <v>97001</v>
          </cell>
        </row>
        <row r="107">
          <cell r="B107">
            <v>173306</v>
          </cell>
          <cell r="C107">
            <v>0</v>
          </cell>
          <cell r="E107">
            <v>151452</v>
          </cell>
          <cell r="F107">
            <v>35</v>
          </cell>
        </row>
        <row r="108">
          <cell r="B108">
            <v>173307</v>
          </cell>
          <cell r="C108">
            <v>0</v>
          </cell>
          <cell r="E108">
            <v>151453</v>
          </cell>
          <cell r="F108">
            <v>19443</v>
          </cell>
        </row>
        <row r="109">
          <cell r="B109">
            <v>173310</v>
          </cell>
          <cell r="C109">
            <v>0</v>
          </cell>
          <cell r="E109">
            <v>151454</v>
          </cell>
          <cell r="F109">
            <v>77034</v>
          </cell>
        </row>
        <row r="110">
          <cell r="B110">
            <v>173311</v>
          </cell>
          <cell r="C110">
            <v>0</v>
          </cell>
          <cell r="E110">
            <v>151455</v>
          </cell>
          <cell r="F110">
            <v>489</v>
          </cell>
        </row>
        <row r="111">
          <cell r="B111">
            <v>173312</v>
          </cell>
          <cell r="C111">
            <v>0</v>
          </cell>
          <cell r="E111">
            <v>151500</v>
          </cell>
          <cell r="F111">
            <v>0</v>
          </cell>
        </row>
        <row r="112">
          <cell r="B112">
            <v>173313</v>
          </cell>
          <cell r="C112">
            <v>0</v>
          </cell>
          <cell r="E112">
            <v>151501</v>
          </cell>
          <cell r="F112">
            <v>0</v>
          </cell>
        </row>
        <row r="113">
          <cell r="B113">
            <v>173331</v>
          </cell>
          <cell r="C113">
            <v>0</v>
          </cell>
          <cell r="E113">
            <v>151502</v>
          </cell>
          <cell r="F113">
            <v>0</v>
          </cell>
        </row>
        <row r="114">
          <cell r="B114">
            <v>173400</v>
          </cell>
          <cell r="C114">
            <v>0</v>
          </cell>
          <cell r="E114">
            <v>151503</v>
          </cell>
          <cell r="F114">
            <v>0</v>
          </cell>
        </row>
        <row r="115">
          <cell r="B115">
            <v>173401</v>
          </cell>
          <cell r="C115">
            <v>0</v>
          </cell>
          <cell r="E115">
            <v>151504</v>
          </cell>
          <cell r="F115">
            <v>0</v>
          </cell>
        </row>
        <row r="116">
          <cell r="B116">
            <v>173402</v>
          </cell>
          <cell r="C116">
            <v>0</v>
          </cell>
          <cell r="E116">
            <v>151505</v>
          </cell>
          <cell r="F116">
            <v>0</v>
          </cell>
        </row>
        <row r="117">
          <cell r="B117">
            <v>173403</v>
          </cell>
          <cell r="C117">
            <v>0</v>
          </cell>
          <cell r="E117">
            <v>151506</v>
          </cell>
          <cell r="F117">
            <v>0</v>
          </cell>
        </row>
        <row r="118">
          <cell r="B118">
            <v>173404</v>
          </cell>
          <cell r="C118">
            <v>0</v>
          </cell>
          <cell r="E118">
            <v>151507</v>
          </cell>
          <cell r="F118">
            <v>0</v>
          </cell>
        </row>
        <row r="119">
          <cell r="B119">
            <v>173405</v>
          </cell>
          <cell r="C119">
            <v>0</v>
          </cell>
          <cell r="E119">
            <v>151508</v>
          </cell>
          <cell r="F119">
            <v>0</v>
          </cell>
        </row>
        <row r="120">
          <cell r="B120">
            <v>173406</v>
          </cell>
          <cell r="C120">
            <v>0</v>
          </cell>
          <cell r="E120">
            <v>151509</v>
          </cell>
          <cell r="F120">
            <v>0</v>
          </cell>
        </row>
        <row r="121">
          <cell r="B121">
            <v>173407</v>
          </cell>
          <cell r="C121">
            <v>0</v>
          </cell>
          <cell r="E121">
            <v>151521</v>
          </cell>
          <cell r="F121">
            <v>0</v>
          </cell>
        </row>
        <row r="122">
          <cell r="B122">
            <v>173410</v>
          </cell>
          <cell r="C122">
            <v>0</v>
          </cell>
          <cell r="E122">
            <v>151530</v>
          </cell>
          <cell r="F122">
            <v>0</v>
          </cell>
        </row>
        <row r="123">
          <cell r="B123">
            <v>173411</v>
          </cell>
          <cell r="C123">
            <v>0</v>
          </cell>
          <cell r="E123">
            <v>151600</v>
          </cell>
          <cell r="F123">
            <v>51111</v>
          </cell>
        </row>
        <row r="124">
          <cell r="B124">
            <v>173412</v>
          </cell>
          <cell r="C124">
            <v>0</v>
          </cell>
          <cell r="E124">
            <v>151601</v>
          </cell>
          <cell r="F124">
            <v>0</v>
          </cell>
        </row>
        <row r="125">
          <cell r="B125">
            <v>173413</v>
          </cell>
          <cell r="C125">
            <v>0</v>
          </cell>
          <cell r="E125">
            <v>151602</v>
          </cell>
          <cell r="F125">
            <v>0</v>
          </cell>
        </row>
        <row r="126">
          <cell r="B126">
            <v>173431</v>
          </cell>
          <cell r="C126">
            <v>0</v>
          </cell>
          <cell r="E126">
            <v>151603</v>
          </cell>
          <cell r="F126">
            <v>0</v>
          </cell>
        </row>
        <row r="127">
          <cell r="B127">
            <v>173500</v>
          </cell>
          <cell r="C127">
            <v>0</v>
          </cell>
          <cell r="E127">
            <v>151604</v>
          </cell>
          <cell r="F127">
            <v>0</v>
          </cell>
        </row>
        <row r="128">
          <cell r="B128">
            <v>173600</v>
          </cell>
          <cell r="C128">
            <v>0</v>
          </cell>
          <cell r="E128">
            <v>151605</v>
          </cell>
          <cell r="F128">
            <v>0</v>
          </cell>
        </row>
        <row r="129">
          <cell r="B129">
            <v>173700</v>
          </cell>
          <cell r="C129">
            <v>33076</v>
          </cell>
          <cell r="E129">
            <v>151606</v>
          </cell>
          <cell r="F129">
            <v>0</v>
          </cell>
        </row>
        <row r="130">
          <cell r="B130">
            <v>173701</v>
          </cell>
          <cell r="C130">
            <v>0</v>
          </cell>
          <cell r="E130">
            <v>151607</v>
          </cell>
          <cell r="F130">
            <v>0</v>
          </cell>
        </row>
        <row r="131">
          <cell r="B131">
            <v>173702</v>
          </cell>
          <cell r="C131">
            <v>0</v>
          </cell>
          <cell r="E131">
            <v>151608</v>
          </cell>
          <cell r="F131">
            <v>0</v>
          </cell>
        </row>
        <row r="132">
          <cell r="B132">
            <v>173703</v>
          </cell>
          <cell r="C132">
            <v>0</v>
          </cell>
          <cell r="E132">
            <v>151609</v>
          </cell>
          <cell r="F132">
            <v>0</v>
          </cell>
        </row>
        <row r="133">
          <cell r="B133">
            <v>173704</v>
          </cell>
          <cell r="C133">
            <v>0</v>
          </cell>
          <cell r="E133">
            <v>151610</v>
          </cell>
          <cell r="F133">
            <v>571</v>
          </cell>
        </row>
        <row r="134">
          <cell r="B134">
            <v>173705</v>
          </cell>
          <cell r="C134">
            <v>0</v>
          </cell>
          <cell r="E134">
            <v>151611</v>
          </cell>
          <cell r="F134">
            <v>50540</v>
          </cell>
        </row>
        <row r="135">
          <cell r="B135">
            <v>173706</v>
          </cell>
          <cell r="C135">
            <v>0</v>
          </cell>
          <cell r="E135">
            <v>151621</v>
          </cell>
          <cell r="F135">
            <v>0</v>
          </cell>
        </row>
        <row r="136">
          <cell r="B136">
            <v>173707</v>
          </cell>
          <cell r="C136">
            <v>0</v>
          </cell>
          <cell r="E136">
            <v>151630</v>
          </cell>
          <cell r="F136">
            <v>0</v>
          </cell>
        </row>
        <row r="137">
          <cell r="B137">
            <v>173711</v>
          </cell>
          <cell r="C137">
            <v>33076</v>
          </cell>
          <cell r="E137">
            <v>151900</v>
          </cell>
          <cell r="F137">
            <v>452</v>
          </cell>
        </row>
        <row r="138">
          <cell r="B138">
            <v>173800</v>
          </cell>
          <cell r="C138">
            <v>157065</v>
          </cell>
          <cell r="E138">
            <v>151901</v>
          </cell>
          <cell r="F138">
            <v>452</v>
          </cell>
        </row>
        <row r="139">
          <cell r="B139">
            <v>173801</v>
          </cell>
          <cell r="C139">
            <v>114016</v>
          </cell>
          <cell r="E139">
            <v>151902</v>
          </cell>
          <cell r="F139">
            <v>0</v>
          </cell>
        </row>
        <row r="140">
          <cell r="B140">
            <v>173802</v>
          </cell>
          <cell r="C140">
            <v>0</v>
          </cell>
          <cell r="E140">
            <v>151903</v>
          </cell>
          <cell r="F140">
            <v>0</v>
          </cell>
        </row>
        <row r="141">
          <cell r="B141">
            <v>173803</v>
          </cell>
          <cell r="C141">
            <v>2574</v>
          </cell>
          <cell r="E141">
            <v>151904</v>
          </cell>
          <cell r="F141">
            <v>0</v>
          </cell>
        </row>
        <row r="142">
          <cell r="B142">
            <v>173811</v>
          </cell>
          <cell r="C142">
            <v>2574</v>
          </cell>
          <cell r="E142">
            <v>151905</v>
          </cell>
          <cell r="F142">
            <v>0</v>
          </cell>
        </row>
        <row r="143">
          <cell r="B143">
            <v>173812</v>
          </cell>
          <cell r="C143">
            <v>0</v>
          </cell>
          <cell r="E143">
            <v>151906</v>
          </cell>
          <cell r="F143">
            <v>0</v>
          </cell>
        </row>
        <row r="144">
          <cell r="B144">
            <v>173813</v>
          </cell>
          <cell r="C144">
            <v>0</v>
          </cell>
          <cell r="E144">
            <v>151907</v>
          </cell>
          <cell r="F144">
            <v>0</v>
          </cell>
        </row>
        <row r="145">
          <cell r="B145">
            <v>173814</v>
          </cell>
          <cell r="C145">
            <v>0</v>
          </cell>
          <cell r="E145">
            <v>151908</v>
          </cell>
          <cell r="F145">
            <v>0</v>
          </cell>
        </row>
        <row r="146">
          <cell r="B146">
            <v>173804</v>
          </cell>
          <cell r="C146">
            <v>0</v>
          </cell>
          <cell r="E146">
            <v>151909</v>
          </cell>
          <cell r="F146">
            <v>0</v>
          </cell>
        </row>
        <row r="147">
          <cell r="B147">
            <v>173821</v>
          </cell>
          <cell r="C147">
            <v>19185</v>
          </cell>
          <cell r="E147">
            <v>151911</v>
          </cell>
          <cell r="F147">
            <v>0</v>
          </cell>
        </row>
        <row r="148">
          <cell r="B148">
            <v>173822</v>
          </cell>
          <cell r="C148">
            <v>14511</v>
          </cell>
          <cell r="E148">
            <v>152000</v>
          </cell>
          <cell r="F148">
            <v>117362</v>
          </cell>
        </row>
        <row r="149">
          <cell r="B149">
            <v>173823</v>
          </cell>
          <cell r="C149">
            <v>4674</v>
          </cell>
          <cell r="E149">
            <v>152100</v>
          </cell>
          <cell r="F149">
            <v>39624</v>
          </cell>
        </row>
        <row r="150">
          <cell r="B150">
            <v>173841</v>
          </cell>
          <cell r="C150">
            <v>0</v>
          </cell>
          <cell r="E150">
            <v>152101</v>
          </cell>
          <cell r="F150">
            <v>12806</v>
          </cell>
        </row>
        <row r="151">
          <cell r="B151">
            <v>173842</v>
          </cell>
          <cell r="C151">
            <v>0</v>
          </cell>
          <cell r="E151">
            <v>152102</v>
          </cell>
          <cell r="F151">
            <v>2905</v>
          </cell>
        </row>
        <row r="152">
          <cell r="B152">
            <v>173843</v>
          </cell>
          <cell r="C152">
            <v>0</v>
          </cell>
          <cell r="E152">
            <v>152103</v>
          </cell>
          <cell r="F152">
            <v>0</v>
          </cell>
        </row>
        <row r="153">
          <cell r="B153">
            <v>173851</v>
          </cell>
          <cell r="C153">
            <v>19629</v>
          </cell>
          <cell r="E153">
            <v>152104</v>
          </cell>
          <cell r="F153">
            <v>25</v>
          </cell>
        </row>
        <row r="154">
          <cell r="B154">
            <v>173881</v>
          </cell>
          <cell r="C154">
            <v>1661</v>
          </cell>
          <cell r="E154">
            <v>152105</v>
          </cell>
          <cell r="F154">
            <v>3767</v>
          </cell>
        </row>
        <row r="155">
          <cell r="B155">
            <v>173882</v>
          </cell>
          <cell r="C155">
            <v>822</v>
          </cell>
          <cell r="E155">
            <v>152106</v>
          </cell>
          <cell r="F155">
            <v>2528</v>
          </cell>
        </row>
        <row r="156">
          <cell r="B156">
            <v>173883</v>
          </cell>
          <cell r="C156">
            <v>839</v>
          </cell>
          <cell r="E156">
            <v>152107</v>
          </cell>
          <cell r="F156">
            <v>3502</v>
          </cell>
        </row>
        <row r="157">
          <cell r="B157">
            <v>173900</v>
          </cell>
          <cell r="C157">
            <v>24940</v>
          </cell>
          <cell r="E157">
            <v>152108</v>
          </cell>
          <cell r="F157">
            <v>0</v>
          </cell>
        </row>
        <row r="158">
          <cell r="B158">
            <v>173901</v>
          </cell>
          <cell r="C158">
            <v>0</v>
          </cell>
          <cell r="E158">
            <v>152109</v>
          </cell>
          <cell r="F158">
            <v>0</v>
          </cell>
        </row>
        <row r="159">
          <cell r="B159">
            <v>173902</v>
          </cell>
          <cell r="C159">
            <v>1714</v>
          </cell>
          <cell r="E159">
            <v>152110</v>
          </cell>
          <cell r="F159">
            <v>0</v>
          </cell>
        </row>
        <row r="160">
          <cell r="B160">
            <v>173903</v>
          </cell>
          <cell r="C160">
            <v>0</v>
          </cell>
          <cell r="E160">
            <v>152111</v>
          </cell>
          <cell r="F160">
            <v>0</v>
          </cell>
        </row>
        <row r="161">
          <cell r="B161">
            <v>173904</v>
          </cell>
          <cell r="C161">
            <v>1714</v>
          </cell>
          <cell r="E161">
            <v>152112</v>
          </cell>
          <cell r="F161">
            <v>0</v>
          </cell>
        </row>
        <row r="162">
          <cell r="B162">
            <v>173911</v>
          </cell>
          <cell r="C162">
            <v>22852</v>
          </cell>
          <cell r="E162">
            <v>152113</v>
          </cell>
          <cell r="F162">
            <v>0</v>
          </cell>
        </row>
        <row r="163">
          <cell r="B163">
            <v>173913</v>
          </cell>
          <cell r="C163">
            <v>14415</v>
          </cell>
          <cell r="E163">
            <v>152114</v>
          </cell>
          <cell r="F163">
            <v>0</v>
          </cell>
        </row>
        <row r="164">
          <cell r="B164">
            <v>173914</v>
          </cell>
          <cell r="C164">
            <v>8437</v>
          </cell>
          <cell r="E164">
            <v>152115</v>
          </cell>
          <cell r="F164">
            <v>0</v>
          </cell>
        </row>
        <row r="165">
          <cell r="B165">
            <v>173912</v>
          </cell>
          <cell r="C165">
            <v>0</v>
          </cell>
          <cell r="E165">
            <v>152116</v>
          </cell>
          <cell r="F165">
            <v>0</v>
          </cell>
        </row>
        <row r="166">
          <cell r="B166">
            <v>173915</v>
          </cell>
          <cell r="C166">
            <v>1</v>
          </cell>
          <cell r="E166">
            <v>152117</v>
          </cell>
          <cell r="F166">
            <v>54</v>
          </cell>
        </row>
        <row r="167">
          <cell r="B167">
            <v>173916</v>
          </cell>
          <cell r="C167">
            <v>373</v>
          </cell>
          <cell r="E167">
            <v>152118</v>
          </cell>
          <cell r="F167">
            <v>0</v>
          </cell>
        </row>
        <row r="168">
          <cell r="B168">
            <v>173989</v>
          </cell>
          <cell r="C168">
            <v>0</v>
          </cell>
          <cell r="E168">
            <v>152120</v>
          </cell>
          <cell r="F168">
            <v>25</v>
          </cell>
        </row>
        <row r="169">
          <cell r="B169">
            <v>174100</v>
          </cell>
          <cell r="C169">
            <v>0</v>
          </cell>
          <cell r="E169">
            <v>152171</v>
          </cell>
          <cell r="F169">
            <v>0</v>
          </cell>
        </row>
        <row r="170">
          <cell r="B170">
            <v>174101</v>
          </cell>
          <cell r="C170">
            <v>0</v>
          </cell>
          <cell r="E170">
            <v>152172</v>
          </cell>
          <cell r="F170">
            <v>0</v>
          </cell>
        </row>
        <row r="171">
          <cell r="B171">
            <v>174102</v>
          </cell>
          <cell r="C171">
            <v>0</v>
          </cell>
          <cell r="E171">
            <v>152121</v>
          </cell>
          <cell r="F171">
            <v>26818</v>
          </cell>
        </row>
        <row r="172">
          <cell r="B172">
            <v>174103</v>
          </cell>
          <cell r="C172">
            <v>0</v>
          </cell>
          <cell r="E172">
            <v>152122</v>
          </cell>
          <cell r="F172">
            <v>56</v>
          </cell>
        </row>
        <row r="173">
          <cell r="B173">
            <v>174104</v>
          </cell>
          <cell r="C173">
            <v>0</v>
          </cell>
          <cell r="E173">
            <v>152123</v>
          </cell>
          <cell r="F173">
            <v>0</v>
          </cell>
        </row>
        <row r="174">
          <cell r="B174">
            <v>174105</v>
          </cell>
          <cell r="C174">
            <v>0</v>
          </cell>
          <cell r="E174">
            <v>152124</v>
          </cell>
          <cell r="F174">
            <v>80</v>
          </cell>
        </row>
        <row r="175">
          <cell r="B175">
            <v>174106</v>
          </cell>
          <cell r="C175">
            <v>0</v>
          </cell>
          <cell r="E175">
            <v>152125</v>
          </cell>
          <cell r="F175">
            <v>0</v>
          </cell>
        </row>
        <row r="176">
          <cell r="B176">
            <v>174107</v>
          </cell>
          <cell r="C176">
            <v>0</v>
          </cell>
          <cell r="E176">
            <v>152126</v>
          </cell>
          <cell r="F176">
            <v>14315</v>
          </cell>
        </row>
        <row r="177">
          <cell r="B177">
            <v>174108</v>
          </cell>
          <cell r="C177">
            <v>0</v>
          </cell>
          <cell r="E177">
            <v>152127</v>
          </cell>
          <cell r="F177">
            <v>0</v>
          </cell>
        </row>
        <row r="178">
          <cell r="B178">
            <v>174109</v>
          </cell>
          <cell r="C178">
            <v>0</v>
          </cell>
          <cell r="E178">
            <v>152128</v>
          </cell>
          <cell r="F178">
            <v>9487</v>
          </cell>
        </row>
        <row r="179">
          <cell r="B179">
            <v>174121</v>
          </cell>
          <cell r="C179">
            <v>0</v>
          </cell>
          <cell r="E179">
            <v>152129</v>
          </cell>
          <cell r="F179">
            <v>0</v>
          </cell>
        </row>
        <row r="180">
          <cell r="B180">
            <v>174200</v>
          </cell>
          <cell r="C180">
            <v>0</v>
          </cell>
          <cell r="E180">
            <v>152130</v>
          </cell>
          <cell r="F180">
            <v>83</v>
          </cell>
        </row>
        <row r="181">
          <cell r="B181">
            <v>174300</v>
          </cell>
          <cell r="C181">
            <v>0</v>
          </cell>
          <cell r="E181">
            <v>152131</v>
          </cell>
          <cell r="F181">
            <v>722</v>
          </cell>
        </row>
        <row r="182">
          <cell r="B182">
            <v>174301</v>
          </cell>
          <cell r="C182">
            <v>0</v>
          </cell>
          <cell r="E182">
            <v>152132</v>
          </cell>
          <cell r="F182">
            <v>5</v>
          </cell>
        </row>
        <row r="183">
          <cell r="B183">
            <v>174302</v>
          </cell>
          <cell r="C183">
            <v>0</v>
          </cell>
          <cell r="E183">
            <v>152133</v>
          </cell>
          <cell r="F183">
            <v>0</v>
          </cell>
        </row>
        <row r="184">
          <cell r="B184">
            <v>174303</v>
          </cell>
          <cell r="C184">
            <v>0</v>
          </cell>
          <cell r="E184">
            <v>152134</v>
          </cell>
          <cell r="F184">
            <v>4</v>
          </cell>
        </row>
        <row r="185">
          <cell r="B185">
            <v>174304</v>
          </cell>
          <cell r="C185">
            <v>0</v>
          </cell>
          <cell r="E185">
            <v>152135</v>
          </cell>
          <cell r="F185">
            <v>1171</v>
          </cell>
        </row>
        <row r="186">
          <cell r="B186">
            <v>174305</v>
          </cell>
          <cell r="C186">
            <v>0</v>
          </cell>
          <cell r="E186">
            <v>152136</v>
          </cell>
          <cell r="F186">
            <v>0</v>
          </cell>
        </row>
        <row r="187">
          <cell r="B187">
            <v>174306</v>
          </cell>
          <cell r="C187">
            <v>0</v>
          </cell>
          <cell r="E187">
            <v>152137</v>
          </cell>
          <cell r="F187">
            <v>108</v>
          </cell>
        </row>
        <row r="188">
          <cell r="B188">
            <v>174307</v>
          </cell>
          <cell r="C188">
            <v>0</v>
          </cell>
          <cell r="E188">
            <v>152138</v>
          </cell>
          <cell r="F188">
            <v>0</v>
          </cell>
        </row>
        <row r="189">
          <cell r="B189">
            <v>174308</v>
          </cell>
          <cell r="C189">
            <v>0</v>
          </cell>
          <cell r="E189">
            <v>152140</v>
          </cell>
          <cell r="F189">
            <v>787</v>
          </cell>
        </row>
        <row r="190">
          <cell r="B190">
            <v>174309</v>
          </cell>
          <cell r="C190">
            <v>0</v>
          </cell>
          <cell r="E190">
            <v>152141</v>
          </cell>
          <cell r="F190">
            <v>0</v>
          </cell>
        </row>
        <row r="191">
          <cell r="B191">
            <v>174310</v>
          </cell>
          <cell r="C191">
            <v>0</v>
          </cell>
          <cell r="E191">
            <v>152142</v>
          </cell>
          <cell r="F191">
            <v>0</v>
          </cell>
        </row>
        <row r="192">
          <cell r="B192">
            <v>174311</v>
          </cell>
          <cell r="C192">
            <v>0</v>
          </cell>
          <cell r="E192">
            <v>152150</v>
          </cell>
          <cell r="F192">
            <v>0</v>
          </cell>
        </row>
        <row r="193">
          <cell r="B193">
            <v>174321</v>
          </cell>
          <cell r="C193">
            <v>0</v>
          </cell>
          <cell r="E193">
            <v>152151</v>
          </cell>
          <cell r="F193">
            <v>0</v>
          </cell>
        </row>
        <row r="194">
          <cell r="B194">
            <v>174400</v>
          </cell>
          <cell r="C194">
            <v>0</v>
          </cell>
          <cell r="E194">
            <v>152152</v>
          </cell>
          <cell r="F194">
            <v>0</v>
          </cell>
        </row>
        <row r="195">
          <cell r="B195">
            <v>174500</v>
          </cell>
          <cell r="C195">
            <v>0</v>
          </cell>
          <cell r="E195">
            <v>152153</v>
          </cell>
          <cell r="F195">
            <v>0</v>
          </cell>
        </row>
        <row r="196">
          <cell r="B196">
            <v>174600</v>
          </cell>
          <cell r="C196">
            <v>0</v>
          </cell>
          <cell r="E196">
            <v>152160</v>
          </cell>
          <cell r="F196">
            <v>0</v>
          </cell>
        </row>
        <row r="197">
          <cell r="B197">
            <v>174700</v>
          </cell>
          <cell r="C197">
            <v>0</v>
          </cell>
          <cell r="E197">
            <v>152161</v>
          </cell>
          <cell r="F197">
            <v>0</v>
          </cell>
        </row>
        <row r="198">
          <cell r="B198">
            <v>174701</v>
          </cell>
          <cell r="C198">
            <v>0</v>
          </cell>
          <cell r="E198">
            <v>152162</v>
          </cell>
          <cell r="F198">
            <v>0</v>
          </cell>
        </row>
        <row r="199">
          <cell r="B199">
            <v>174702</v>
          </cell>
          <cell r="C199">
            <v>0</v>
          </cell>
          <cell r="E199">
            <v>152163</v>
          </cell>
          <cell r="F199">
            <v>0</v>
          </cell>
        </row>
        <row r="200">
          <cell r="B200">
            <v>174703</v>
          </cell>
          <cell r="C200">
            <v>0</v>
          </cell>
          <cell r="E200">
            <v>152173</v>
          </cell>
          <cell r="F200">
            <v>0</v>
          </cell>
        </row>
        <row r="201">
          <cell r="B201">
            <v>174711</v>
          </cell>
          <cell r="C201">
            <v>0</v>
          </cell>
          <cell r="E201">
            <v>152174</v>
          </cell>
          <cell r="F201">
            <v>0</v>
          </cell>
        </row>
        <row r="202">
          <cell r="B202">
            <v>175000</v>
          </cell>
          <cell r="C202">
            <v>1552030</v>
          </cell>
          <cell r="E202">
            <v>152175</v>
          </cell>
          <cell r="F202">
            <v>0</v>
          </cell>
        </row>
        <row r="203">
          <cell r="B203">
            <v>175100</v>
          </cell>
          <cell r="C203">
            <v>874995</v>
          </cell>
          <cell r="E203">
            <v>152179</v>
          </cell>
          <cell r="F203">
            <v>0</v>
          </cell>
        </row>
        <row r="204">
          <cell r="B204">
            <v>175101</v>
          </cell>
          <cell r="C204">
            <v>0</v>
          </cell>
          <cell r="E204">
            <v>152200</v>
          </cell>
          <cell r="F204">
            <v>77738</v>
          </cell>
        </row>
        <row r="205">
          <cell r="B205">
            <v>175102</v>
          </cell>
          <cell r="C205">
            <v>0</v>
          </cell>
          <cell r="E205">
            <v>152201</v>
          </cell>
          <cell r="F205">
            <v>54310</v>
          </cell>
        </row>
        <row r="206">
          <cell r="B206">
            <v>175103</v>
          </cell>
          <cell r="C206">
            <v>0</v>
          </cell>
          <cell r="E206">
            <v>152202</v>
          </cell>
          <cell r="F206">
            <v>15481</v>
          </cell>
        </row>
        <row r="207">
          <cell r="B207">
            <v>175104</v>
          </cell>
          <cell r="C207">
            <v>0</v>
          </cell>
          <cell r="E207">
            <v>152203</v>
          </cell>
          <cell r="F207">
            <v>38829</v>
          </cell>
        </row>
        <row r="208">
          <cell r="B208">
            <v>175105</v>
          </cell>
          <cell r="C208">
            <v>0</v>
          </cell>
          <cell r="E208">
            <v>152211</v>
          </cell>
          <cell r="F208">
            <v>6092</v>
          </cell>
        </row>
        <row r="209">
          <cell r="B209">
            <v>175106</v>
          </cell>
          <cell r="C209">
            <v>0</v>
          </cell>
          <cell r="E209">
            <v>152212</v>
          </cell>
          <cell r="F209">
            <v>17</v>
          </cell>
        </row>
        <row r="210">
          <cell r="B210">
            <v>175107</v>
          </cell>
          <cell r="C210">
            <v>0</v>
          </cell>
          <cell r="E210">
            <v>152213</v>
          </cell>
          <cell r="F210">
            <v>2940</v>
          </cell>
        </row>
        <row r="211">
          <cell r="B211">
            <v>175108</v>
          </cell>
          <cell r="C211">
            <v>0</v>
          </cell>
          <cell r="E211">
            <v>152214</v>
          </cell>
          <cell r="F211">
            <v>1161</v>
          </cell>
        </row>
        <row r="212">
          <cell r="B212">
            <v>175109</v>
          </cell>
          <cell r="C212">
            <v>0</v>
          </cell>
          <cell r="E212">
            <v>152220</v>
          </cell>
          <cell r="F212">
            <v>1975</v>
          </cell>
        </row>
        <row r="213">
          <cell r="B213">
            <v>175110</v>
          </cell>
          <cell r="C213">
            <v>0</v>
          </cell>
          <cell r="E213">
            <v>152221</v>
          </cell>
          <cell r="F213">
            <v>520</v>
          </cell>
        </row>
        <row r="214">
          <cell r="B214">
            <v>175111</v>
          </cell>
          <cell r="C214">
            <v>0</v>
          </cell>
          <cell r="E214">
            <v>152222</v>
          </cell>
          <cell r="F214">
            <v>219</v>
          </cell>
        </row>
        <row r="215">
          <cell r="B215">
            <v>175112</v>
          </cell>
          <cell r="C215">
            <v>0</v>
          </cell>
          <cell r="E215">
            <v>152223</v>
          </cell>
          <cell r="F215">
            <v>263</v>
          </cell>
        </row>
        <row r="216">
          <cell r="B216">
            <v>175113</v>
          </cell>
          <cell r="C216">
            <v>0</v>
          </cell>
          <cell r="E216">
            <v>152224</v>
          </cell>
          <cell r="F216">
            <v>37</v>
          </cell>
        </row>
        <row r="217">
          <cell r="B217">
            <v>175114</v>
          </cell>
          <cell r="C217">
            <v>0</v>
          </cell>
          <cell r="E217">
            <v>152231</v>
          </cell>
          <cell r="F217">
            <v>2363</v>
          </cell>
        </row>
        <row r="218">
          <cell r="B218">
            <v>175115</v>
          </cell>
          <cell r="C218">
            <v>0</v>
          </cell>
          <cell r="E218">
            <v>152232</v>
          </cell>
          <cell r="F218">
            <v>0</v>
          </cell>
        </row>
        <row r="219">
          <cell r="B219">
            <v>175116</v>
          </cell>
          <cell r="C219">
            <v>0</v>
          </cell>
          <cell r="E219">
            <v>152236</v>
          </cell>
          <cell r="F219">
            <v>2809</v>
          </cell>
        </row>
        <row r="220">
          <cell r="B220">
            <v>175117</v>
          </cell>
          <cell r="C220">
            <v>0</v>
          </cell>
          <cell r="E220">
            <v>152241</v>
          </cell>
          <cell r="F220">
            <v>154</v>
          </cell>
        </row>
        <row r="221">
          <cell r="B221">
            <v>175118</v>
          </cell>
          <cell r="C221">
            <v>0</v>
          </cell>
          <cell r="E221">
            <v>152242</v>
          </cell>
          <cell r="F221">
            <v>154</v>
          </cell>
        </row>
        <row r="222">
          <cell r="B222">
            <v>175119</v>
          </cell>
          <cell r="C222">
            <v>0</v>
          </cell>
          <cell r="E222">
            <v>152245</v>
          </cell>
          <cell r="F222">
            <v>0</v>
          </cell>
        </row>
        <row r="223">
          <cell r="B223">
            <v>175120</v>
          </cell>
          <cell r="C223">
            <v>514013</v>
          </cell>
          <cell r="E223">
            <v>152246</v>
          </cell>
          <cell r="F223">
            <v>0</v>
          </cell>
        </row>
        <row r="224">
          <cell r="B224">
            <v>175121</v>
          </cell>
          <cell r="C224">
            <v>0</v>
          </cell>
          <cell r="E224">
            <v>152247</v>
          </cell>
          <cell r="F224">
            <v>23</v>
          </cell>
        </row>
        <row r="225">
          <cell r="B225">
            <v>175122</v>
          </cell>
          <cell r="C225">
            <v>0</v>
          </cell>
          <cell r="E225">
            <v>152248</v>
          </cell>
          <cell r="F225">
            <v>548</v>
          </cell>
        </row>
        <row r="226">
          <cell r="B226">
            <v>175123</v>
          </cell>
          <cell r="C226">
            <v>0</v>
          </cell>
          <cell r="E226">
            <v>152249</v>
          </cell>
          <cell r="F226">
            <v>136</v>
          </cell>
        </row>
        <row r="227">
          <cell r="B227">
            <v>175124</v>
          </cell>
          <cell r="C227">
            <v>296560</v>
          </cell>
          <cell r="E227">
            <v>152250</v>
          </cell>
          <cell r="F227">
            <v>6710</v>
          </cell>
        </row>
        <row r="228">
          <cell r="B228">
            <v>175125</v>
          </cell>
          <cell r="C228">
            <v>86992</v>
          </cell>
          <cell r="E228">
            <v>152251</v>
          </cell>
          <cell r="F228">
            <v>4073</v>
          </cell>
        </row>
        <row r="229">
          <cell r="B229">
            <v>175126</v>
          </cell>
          <cell r="C229">
            <v>130462</v>
          </cell>
          <cell r="E229">
            <v>152900</v>
          </cell>
          <cell r="F229">
            <v>0</v>
          </cell>
        </row>
        <row r="230">
          <cell r="B230">
            <v>175127</v>
          </cell>
          <cell r="C230">
            <v>0</v>
          </cell>
          <cell r="E230">
            <v>153000</v>
          </cell>
          <cell r="F230">
            <v>294057</v>
          </cell>
        </row>
        <row r="231">
          <cell r="B231">
            <v>175129</v>
          </cell>
          <cell r="C231">
            <v>0</v>
          </cell>
          <cell r="E231">
            <v>153100</v>
          </cell>
          <cell r="F231">
            <v>0</v>
          </cell>
        </row>
        <row r="232">
          <cell r="B232">
            <v>175130</v>
          </cell>
          <cell r="C232">
            <v>72048</v>
          </cell>
          <cell r="E232">
            <v>153101</v>
          </cell>
          <cell r="F232">
            <v>0</v>
          </cell>
        </row>
        <row r="233">
          <cell r="B233">
            <v>175131</v>
          </cell>
          <cell r="C233">
            <v>0</v>
          </cell>
          <cell r="E233">
            <v>153102</v>
          </cell>
          <cell r="F233">
            <v>0</v>
          </cell>
        </row>
        <row r="234">
          <cell r="B234">
            <v>175132</v>
          </cell>
          <cell r="C234">
            <v>0</v>
          </cell>
          <cell r="E234">
            <v>153103</v>
          </cell>
          <cell r="F234">
            <v>0</v>
          </cell>
        </row>
        <row r="235">
          <cell r="B235">
            <v>175133</v>
          </cell>
          <cell r="C235">
            <v>0</v>
          </cell>
          <cell r="E235">
            <v>153104</v>
          </cell>
          <cell r="F235">
            <v>0</v>
          </cell>
        </row>
        <row r="236">
          <cell r="B236">
            <v>175134</v>
          </cell>
          <cell r="C236">
            <v>0</v>
          </cell>
          <cell r="E236">
            <v>153105</v>
          </cell>
          <cell r="F236">
            <v>0</v>
          </cell>
        </row>
        <row r="237">
          <cell r="B237">
            <v>175135</v>
          </cell>
          <cell r="C237">
            <v>0</v>
          </cell>
          <cell r="E237">
            <v>153106</v>
          </cell>
          <cell r="F237">
            <v>0</v>
          </cell>
        </row>
        <row r="238">
          <cell r="B238">
            <v>175136</v>
          </cell>
          <cell r="C238">
            <v>0</v>
          </cell>
          <cell r="E238">
            <v>153107</v>
          </cell>
          <cell r="F238">
            <v>0</v>
          </cell>
        </row>
        <row r="239">
          <cell r="B239">
            <v>175137</v>
          </cell>
          <cell r="C239">
            <v>70392</v>
          </cell>
          <cell r="E239">
            <v>153110</v>
          </cell>
          <cell r="F239">
            <v>0</v>
          </cell>
        </row>
        <row r="240">
          <cell r="B240">
            <v>175138</v>
          </cell>
          <cell r="C240">
            <v>0</v>
          </cell>
          <cell r="E240">
            <v>153111</v>
          </cell>
          <cell r="F240">
            <v>0</v>
          </cell>
        </row>
        <row r="241">
          <cell r="B241">
            <v>175139</v>
          </cell>
          <cell r="C241">
            <v>0</v>
          </cell>
          <cell r="E241">
            <v>153112</v>
          </cell>
          <cell r="F241">
            <v>0</v>
          </cell>
        </row>
        <row r="242">
          <cell r="B242">
            <v>175140</v>
          </cell>
          <cell r="C242">
            <v>1656</v>
          </cell>
          <cell r="E242">
            <v>153113</v>
          </cell>
          <cell r="F242">
            <v>0</v>
          </cell>
        </row>
        <row r="243">
          <cell r="B243">
            <v>175141</v>
          </cell>
          <cell r="C243">
            <v>0</v>
          </cell>
          <cell r="E243">
            <v>153121</v>
          </cell>
          <cell r="F243">
            <v>0</v>
          </cell>
        </row>
        <row r="244">
          <cell r="B244">
            <v>175142</v>
          </cell>
          <cell r="C244">
            <v>0</v>
          </cell>
          <cell r="E244">
            <v>153200</v>
          </cell>
          <cell r="F244">
            <v>0</v>
          </cell>
        </row>
        <row r="245">
          <cell r="B245">
            <v>175143</v>
          </cell>
          <cell r="C245">
            <v>0</v>
          </cell>
          <cell r="E245">
            <v>153201</v>
          </cell>
          <cell r="F245">
            <v>0</v>
          </cell>
        </row>
        <row r="246">
          <cell r="B246">
            <v>175149</v>
          </cell>
          <cell r="C246">
            <v>0</v>
          </cell>
          <cell r="E246">
            <v>153202</v>
          </cell>
          <cell r="F246">
            <v>0</v>
          </cell>
        </row>
        <row r="247">
          <cell r="B247">
            <v>175150</v>
          </cell>
          <cell r="C247">
            <v>2200</v>
          </cell>
          <cell r="E247">
            <v>153203</v>
          </cell>
          <cell r="F247">
            <v>0</v>
          </cell>
        </row>
        <row r="248">
          <cell r="B248">
            <v>175151</v>
          </cell>
          <cell r="C248">
            <v>2200</v>
          </cell>
          <cell r="E248">
            <v>153204</v>
          </cell>
          <cell r="F248">
            <v>0</v>
          </cell>
        </row>
        <row r="249">
          <cell r="B249">
            <v>175152</v>
          </cell>
          <cell r="C249">
            <v>0</v>
          </cell>
          <cell r="E249">
            <v>153205</v>
          </cell>
          <cell r="F249">
            <v>0</v>
          </cell>
        </row>
        <row r="250">
          <cell r="B250">
            <v>175153</v>
          </cell>
          <cell r="C250">
            <v>0</v>
          </cell>
          <cell r="E250">
            <v>153206</v>
          </cell>
          <cell r="F250">
            <v>0</v>
          </cell>
        </row>
        <row r="251">
          <cell r="B251">
            <v>175154</v>
          </cell>
          <cell r="C251">
            <v>0</v>
          </cell>
          <cell r="E251">
            <v>153207</v>
          </cell>
          <cell r="F251">
            <v>0</v>
          </cell>
        </row>
        <row r="252">
          <cell r="B252">
            <v>175155</v>
          </cell>
          <cell r="C252">
            <v>0</v>
          </cell>
          <cell r="E252">
            <v>153210</v>
          </cell>
          <cell r="F252">
            <v>0</v>
          </cell>
        </row>
        <row r="253">
          <cell r="B253">
            <v>175156</v>
          </cell>
          <cell r="C253">
            <v>0</v>
          </cell>
          <cell r="E253">
            <v>153211</v>
          </cell>
          <cell r="F253">
            <v>0</v>
          </cell>
        </row>
        <row r="254">
          <cell r="B254">
            <v>175157</v>
          </cell>
          <cell r="C254">
            <v>0</v>
          </cell>
          <cell r="E254">
            <v>153212</v>
          </cell>
          <cell r="F254">
            <v>0</v>
          </cell>
        </row>
        <row r="255">
          <cell r="B255">
            <v>175158</v>
          </cell>
          <cell r="C255">
            <v>0</v>
          </cell>
          <cell r="E255">
            <v>153213</v>
          </cell>
          <cell r="F255">
            <v>0</v>
          </cell>
        </row>
        <row r="256">
          <cell r="B256">
            <v>175159</v>
          </cell>
          <cell r="C256">
            <v>0</v>
          </cell>
          <cell r="E256">
            <v>153221</v>
          </cell>
          <cell r="F256">
            <v>0</v>
          </cell>
        </row>
        <row r="257">
          <cell r="B257">
            <v>175160</v>
          </cell>
          <cell r="C257">
            <v>0</v>
          </cell>
          <cell r="E257">
            <v>153300</v>
          </cell>
          <cell r="F257">
            <v>0</v>
          </cell>
        </row>
        <row r="258">
          <cell r="B258">
            <v>175161</v>
          </cell>
          <cell r="C258">
            <v>0</v>
          </cell>
          <cell r="E258">
            <v>153400</v>
          </cell>
          <cell r="F258">
            <v>0</v>
          </cell>
        </row>
        <row r="259">
          <cell r="B259">
            <v>175162</v>
          </cell>
          <cell r="C259">
            <v>0</v>
          </cell>
          <cell r="E259">
            <v>153500</v>
          </cell>
          <cell r="F259">
            <v>0</v>
          </cell>
        </row>
        <row r="260">
          <cell r="B260">
            <v>175163</v>
          </cell>
          <cell r="C260">
            <v>0</v>
          </cell>
          <cell r="E260">
            <v>153600</v>
          </cell>
          <cell r="F260">
            <v>278430</v>
          </cell>
        </row>
        <row r="261">
          <cell r="B261">
            <v>175164</v>
          </cell>
          <cell r="C261">
            <v>0</v>
          </cell>
          <cell r="E261">
            <v>153601</v>
          </cell>
          <cell r="F261">
            <v>34808</v>
          </cell>
        </row>
        <row r="262">
          <cell r="B262">
            <v>175165</v>
          </cell>
          <cell r="C262">
            <v>0</v>
          </cell>
          <cell r="E262">
            <v>153602</v>
          </cell>
          <cell r="F262">
            <v>29124</v>
          </cell>
        </row>
        <row r="263">
          <cell r="B263">
            <v>175166</v>
          </cell>
          <cell r="C263">
            <v>0</v>
          </cell>
          <cell r="E263">
            <v>153603</v>
          </cell>
          <cell r="F263">
            <v>798</v>
          </cell>
        </row>
        <row r="264">
          <cell r="B264">
            <v>175170</v>
          </cell>
          <cell r="C264">
            <v>286733</v>
          </cell>
          <cell r="E264">
            <v>153604</v>
          </cell>
          <cell r="F264">
            <v>4886</v>
          </cell>
        </row>
        <row r="265">
          <cell r="B265">
            <v>175171</v>
          </cell>
          <cell r="C265">
            <v>166461</v>
          </cell>
          <cell r="E265">
            <v>153605</v>
          </cell>
          <cell r="F265">
            <v>0</v>
          </cell>
        </row>
        <row r="266">
          <cell r="B266">
            <v>175172</v>
          </cell>
          <cell r="C266">
            <v>120272</v>
          </cell>
          <cell r="E266">
            <v>153611</v>
          </cell>
          <cell r="F266">
            <v>235681</v>
          </cell>
        </row>
        <row r="267">
          <cell r="B267">
            <v>175173</v>
          </cell>
          <cell r="C267">
            <v>0</v>
          </cell>
          <cell r="E267">
            <v>153612</v>
          </cell>
          <cell r="F267">
            <v>132320</v>
          </cell>
        </row>
        <row r="268">
          <cell r="B268">
            <v>175174</v>
          </cell>
          <cell r="C268">
            <v>0</v>
          </cell>
          <cell r="E268">
            <v>153613</v>
          </cell>
          <cell r="F268">
            <v>31394</v>
          </cell>
        </row>
        <row r="269">
          <cell r="B269">
            <v>175300</v>
          </cell>
          <cell r="C269">
            <v>247103</v>
          </cell>
          <cell r="E269">
            <v>153614</v>
          </cell>
          <cell r="F269">
            <v>1714</v>
          </cell>
        </row>
        <row r="270">
          <cell r="B270">
            <v>175400</v>
          </cell>
          <cell r="C270">
            <v>5415</v>
          </cell>
          <cell r="E270">
            <v>153615</v>
          </cell>
          <cell r="F270">
            <v>290</v>
          </cell>
        </row>
        <row r="271">
          <cell r="B271">
            <v>175401</v>
          </cell>
          <cell r="C271">
            <v>0</v>
          </cell>
          <cell r="E271">
            <v>153616</v>
          </cell>
          <cell r="F271">
            <v>50205</v>
          </cell>
        </row>
        <row r="272">
          <cell r="B272">
            <v>175402</v>
          </cell>
          <cell r="C272">
            <v>220</v>
          </cell>
          <cell r="E272">
            <v>153617</v>
          </cell>
          <cell r="F272">
            <v>18717</v>
          </cell>
        </row>
        <row r="273">
          <cell r="B273">
            <v>175403</v>
          </cell>
          <cell r="C273">
            <v>3488</v>
          </cell>
          <cell r="E273">
            <v>153618</v>
          </cell>
          <cell r="F273">
            <v>681</v>
          </cell>
        </row>
        <row r="274">
          <cell r="B274">
            <v>175405</v>
          </cell>
          <cell r="C274">
            <v>1852</v>
          </cell>
          <cell r="E274">
            <v>153619</v>
          </cell>
          <cell r="F274">
            <v>359</v>
          </cell>
        </row>
        <row r="275">
          <cell r="B275">
            <v>175406</v>
          </cell>
          <cell r="C275">
            <v>1636</v>
          </cell>
          <cell r="E275">
            <v>153621</v>
          </cell>
          <cell r="F275">
            <v>3207</v>
          </cell>
        </row>
        <row r="276">
          <cell r="B276">
            <v>175404</v>
          </cell>
          <cell r="C276">
            <v>1633</v>
          </cell>
          <cell r="E276">
            <v>153622</v>
          </cell>
          <cell r="F276">
            <v>961</v>
          </cell>
        </row>
        <row r="277">
          <cell r="B277">
            <v>175411</v>
          </cell>
          <cell r="C277">
            <v>75</v>
          </cell>
          <cell r="E277">
            <v>153623</v>
          </cell>
          <cell r="F277">
            <v>0</v>
          </cell>
        </row>
        <row r="278">
          <cell r="B278">
            <v>175412</v>
          </cell>
          <cell r="C278">
            <v>0</v>
          </cell>
          <cell r="E278">
            <v>153624</v>
          </cell>
          <cell r="F278">
            <v>1731</v>
          </cell>
        </row>
        <row r="279">
          <cell r="B279">
            <v>175413</v>
          </cell>
          <cell r="C279">
            <v>0</v>
          </cell>
          <cell r="E279">
            <v>153625</v>
          </cell>
          <cell r="F279">
            <v>0</v>
          </cell>
        </row>
        <row r="280">
          <cell r="B280">
            <v>175414</v>
          </cell>
          <cell r="C280">
            <v>0</v>
          </cell>
          <cell r="E280">
            <v>153626</v>
          </cell>
          <cell r="F280">
            <v>175</v>
          </cell>
        </row>
        <row r="281">
          <cell r="B281">
            <v>175415</v>
          </cell>
          <cell r="C281">
            <v>0</v>
          </cell>
          <cell r="E281">
            <v>153627</v>
          </cell>
          <cell r="F281">
            <v>0</v>
          </cell>
        </row>
        <row r="282">
          <cell r="B282">
            <v>175416</v>
          </cell>
          <cell r="C282">
            <v>0</v>
          </cell>
          <cell r="E282">
            <v>153628</v>
          </cell>
          <cell r="F282">
            <v>339</v>
          </cell>
        </row>
        <row r="283">
          <cell r="B283">
            <v>175417</v>
          </cell>
          <cell r="C283">
            <v>0</v>
          </cell>
          <cell r="E283">
            <v>153629</v>
          </cell>
          <cell r="F283">
            <v>0</v>
          </cell>
        </row>
        <row r="284">
          <cell r="B284">
            <v>175418</v>
          </cell>
          <cell r="C284">
            <v>0</v>
          </cell>
          <cell r="E284">
            <v>153631</v>
          </cell>
          <cell r="F284">
            <v>3708</v>
          </cell>
        </row>
        <row r="285">
          <cell r="B285">
            <v>175419</v>
          </cell>
          <cell r="C285">
            <v>0</v>
          </cell>
          <cell r="E285">
            <v>153632</v>
          </cell>
          <cell r="F285">
            <v>1402</v>
          </cell>
        </row>
        <row r="286">
          <cell r="B286">
            <v>175420</v>
          </cell>
          <cell r="C286">
            <v>0</v>
          </cell>
          <cell r="E286">
            <v>153633</v>
          </cell>
          <cell r="F286">
            <v>2306</v>
          </cell>
        </row>
        <row r="287">
          <cell r="B287">
            <v>175500</v>
          </cell>
          <cell r="C287">
            <v>82576</v>
          </cell>
          <cell r="E287">
            <v>153641</v>
          </cell>
          <cell r="F287">
            <v>12</v>
          </cell>
        </row>
        <row r="288">
          <cell r="B288">
            <v>175501</v>
          </cell>
          <cell r="C288">
            <v>82576</v>
          </cell>
          <cell r="E288">
            <v>153642</v>
          </cell>
          <cell r="F288">
            <v>12</v>
          </cell>
        </row>
        <row r="289">
          <cell r="B289">
            <v>175502</v>
          </cell>
          <cell r="C289">
            <v>0</v>
          </cell>
          <cell r="E289">
            <v>153643</v>
          </cell>
          <cell r="F289">
            <v>0</v>
          </cell>
        </row>
        <row r="290">
          <cell r="B290">
            <v>175600</v>
          </cell>
          <cell r="C290">
            <v>73436</v>
          </cell>
          <cell r="E290">
            <v>153681</v>
          </cell>
          <cell r="F290">
            <v>1015</v>
          </cell>
        </row>
        <row r="291">
          <cell r="B291">
            <v>175700</v>
          </cell>
          <cell r="C291">
            <v>12</v>
          </cell>
          <cell r="E291">
            <v>153682</v>
          </cell>
          <cell r="F291">
            <v>0</v>
          </cell>
        </row>
        <row r="292">
          <cell r="B292">
            <v>175800</v>
          </cell>
          <cell r="C292">
            <v>268493</v>
          </cell>
          <cell r="E292">
            <v>153683</v>
          </cell>
          <cell r="F292">
            <v>1015</v>
          </cell>
        </row>
        <row r="293">
          <cell r="B293">
            <v>175801</v>
          </cell>
          <cell r="C293">
            <v>4153</v>
          </cell>
          <cell r="E293">
            <v>153700</v>
          </cell>
          <cell r="F293">
            <v>0</v>
          </cell>
        </row>
        <row r="294">
          <cell r="B294">
            <v>175802</v>
          </cell>
          <cell r="C294">
            <v>45770</v>
          </cell>
          <cell r="E294">
            <v>153701</v>
          </cell>
          <cell r="F294">
            <v>0</v>
          </cell>
        </row>
        <row r="295">
          <cell r="B295">
            <v>175803</v>
          </cell>
          <cell r="C295">
            <v>45550</v>
          </cell>
          <cell r="E295">
            <v>153702</v>
          </cell>
          <cell r="F295">
            <v>0</v>
          </cell>
        </row>
        <row r="296">
          <cell r="B296">
            <v>175804</v>
          </cell>
          <cell r="C296">
            <v>0</v>
          </cell>
          <cell r="E296">
            <v>153703</v>
          </cell>
          <cell r="F296">
            <v>0</v>
          </cell>
        </row>
        <row r="297">
          <cell r="B297">
            <v>175805</v>
          </cell>
          <cell r="C297">
            <v>0</v>
          </cell>
          <cell r="E297">
            <v>153704</v>
          </cell>
          <cell r="F297">
            <v>0</v>
          </cell>
        </row>
        <row r="298">
          <cell r="B298">
            <v>175806</v>
          </cell>
          <cell r="C298">
            <v>220</v>
          </cell>
          <cell r="E298">
            <v>153705</v>
          </cell>
          <cell r="F298">
            <v>0</v>
          </cell>
        </row>
        <row r="299">
          <cell r="B299">
            <v>175807</v>
          </cell>
          <cell r="C299">
            <v>0</v>
          </cell>
          <cell r="E299">
            <v>153706</v>
          </cell>
          <cell r="F299">
            <v>0</v>
          </cell>
        </row>
        <row r="300">
          <cell r="B300">
            <v>175809</v>
          </cell>
          <cell r="C300">
            <v>0</v>
          </cell>
          <cell r="E300">
            <v>153707</v>
          </cell>
          <cell r="F300">
            <v>0</v>
          </cell>
        </row>
        <row r="301">
          <cell r="B301">
            <v>175810</v>
          </cell>
          <cell r="C301">
            <v>129278</v>
          </cell>
          <cell r="E301">
            <v>153708</v>
          </cell>
          <cell r="F301">
            <v>0</v>
          </cell>
        </row>
        <row r="302">
          <cell r="B302">
            <v>175811</v>
          </cell>
          <cell r="C302">
            <v>0</v>
          </cell>
          <cell r="E302">
            <v>153709</v>
          </cell>
          <cell r="F302">
            <v>0</v>
          </cell>
        </row>
        <row r="303">
          <cell r="B303">
            <v>175812</v>
          </cell>
          <cell r="C303">
            <v>0</v>
          </cell>
          <cell r="E303">
            <v>153711</v>
          </cell>
          <cell r="F303">
            <v>0</v>
          </cell>
        </row>
        <row r="304">
          <cell r="B304">
            <v>175813</v>
          </cell>
          <cell r="C304">
            <v>37560</v>
          </cell>
          <cell r="E304">
            <v>153800</v>
          </cell>
          <cell r="F304">
            <v>0</v>
          </cell>
        </row>
        <row r="305">
          <cell r="B305">
            <v>175814</v>
          </cell>
          <cell r="C305">
            <v>0</v>
          </cell>
          <cell r="E305">
            <v>153900</v>
          </cell>
          <cell r="F305">
            <v>15412</v>
          </cell>
        </row>
        <row r="306">
          <cell r="B306">
            <v>175815</v>
          </cell>
          <cell r="C306">
            <v>11817</v>
          </cell>
          <cell r="E306">
            <v>153901</v>
          </cell>
          <cell r="F306">
            <v>0</v>
          </cell>
        </row>
        <row r="307">
          <cell r="B307">
            <v>175816</v>
          </cell>
          <cell r="C307">
            <v>0</v>
          </cell>
          <cell r="E307">
            <v>153902</v>
          </cell>
          <cell r="F307">
            <v>0</v>
          </cell>
        </row>
        <row r="308">
          <cell r="B308">
            <v>175817</v>
          </cell>
          <cell r="C308">
            <v>0</v>
          </cell>
          <cell r="E308">
            <v>153903</v>
          </cell>
          <cell r="F308">
            <v>0</v>
          </cell>
        </row>
        <row r="309">
          <cell r="B309">
            <v>175818</v>
          </cell>
          <cell r="C309">
            <v>26548</v>
          </cell>
          <cell r="E309">
            <v>153904</v>
          </cell>
          <cell r="F309">
            <v>0</v>
          </cell>
        </row>
        <row r="310">
          <cell r="B310">
            <v>175819</v>
          </cell>
          <cell r="C310">
            <v>32100</v>
          </cell>
          <cell r="E310">
            <v>153905</v>
          </cell>
          <cell r="F310">
            <v>0</v>
          </cell>
        </row>
        <row r="311">
          <cell r="B311">
            <v>175820</v>
          </cell>
          <cell r="C311">
            <v>5642</v>
          </cell>
          <cell r="E311">
            <v>153906</v>
          </cell>
          <cell r="F311">
            <v>0</v>
          </cell>
        </row>
        <row r="312">
          <cell r="B312">
            <v>175821</v>
          </cell>
          <cell r="C312">
            <v>1711</v>
          </cell>
          <cell r="E312">
            <v>153911</v>
          </cell>
          <cell r="F312">
            <v>15412</v>
          </cell>
        </row>
        <row r="313">
          <cell r="B313">
            <v>175824</v>
          </cell>
          <cell r="C313">
            <v>13900</v>
          </cell>
          <cell r="E313">
            <v>154000</v>
          </cell>
          <cell r="F313">
            <v>0</v>
          </cell>
        </row>
        <row r="314">
          <cell r="B314">
            <v>175825</v>
          </cell>
          <cell r="C314">
            <v>17760</v>
          </cell>
          <cell r="E314">
            <v>154100</v>
          </cell>
          <cell r="F314">
            <v>0</v>
          </cell>
        </row>
        <row r="315">
          <cell r="B315">
            <v>175826</v>
          </cell>
          <cell r="C315">
            <v>9072</v>
          </cell>
          <cell r="E315">
            <v>154101</v>
          </cell>
          <cell r="F315">
            <v>0</v>
          </cell>
        </row>
        <row r="316">
          <cell r="B316">
            <v>175827</v>
          </cell>
          <cell r="C316">
            <v>0</v>
          </cell>
          <cell r="E316">
            <v>154102</v>
          </cell>
          <cell r="F316">
            <v>0</v>
          </cell>
        </row>
        <row r="317">
          <cell r="B317">
            <v>175830</v>
          </cell>
          <cell r="C317">
            <v>11540</v>
          </cell>
          <cell r="E317">
            <v>154103</v>
          </cell>
          <cell r="F317">
            <v>0</v>
          </cell>
        </row>
        <row r="318">
          <cell r="B318">
            <v>175831</v>
          </cell>
          <cell r="C318">
            <v>2877</v>
          </cell>
          <cell r="E318">
            <v>154104</v>
          </cell>
          <cell r="F318">
            <v>0</v>
          </cell>
        </row>
        <row r="319">
          <cell r="B319">
            <v>175832</v>
          </cell>
          <cell r="C319">
            <v>0</v>
          </cell>
          <cell r="E319">
            <v>154105</v>
          </cell>
          <cell r="F319">
            <v>0</v>
          </cell>
        </row>
        <row r="320">
          <cell r="B320">
            <v>175833</v>
          </cell>
          <cell r="C320">
            <v>0</v>
          </cell>
          <cell r="E320">
            <v>154111</v>
          </cell>
          <cell r="F320">
            <v>0</v>
          </cell>
        </row>
        <row r="321">
          <cell r="B321">
            <v>175834</v>
          </cell>
          <cell r="C321">
            <v>0</v>
          </cell>
          <cell r="E321">
            <v>154112</v>
          </cell>
          <cell r="F321">
            <v>0</v>
          </cell>
        </row>
        <row r="322">
          <cell r="B322">
            <v>175839</v>
          </cell>
          <cell r="C322">
            <v>8663</v>
          </cell>
          <cell r="E322">
            <v>154113</v>
          </cell>
          <cell r="F322">
            <v>0</v>
          </cell>
        </row>
        <row r="323">
          <cell r="B323">
            <v>175840</v>
          </cell>
          <cell r="C323">
            <v>13263</v>
          </cell>
          <cell r="E323">
            <v>154189</v>
          </cell>
          <cell r="F323">
            <v>0</v>
          </cell>
        </row>
        <row r="324">
          <cell r="B324">
            <v>175841</v>
          </cell>
          <cell r="C324">
            <v>4887</v>
          </cell>
          <cell r="E324">
            <v>154200</v>
          </cell>
          <cell r="F324">
            <v>215</v>
          </cell>
        </row>
        <row r="325">
          <cell r="B325">
            <v>175842</v>
          </cell>
          <cell r="C325">
            <v>3149</v>
          </cell>
          <cell r="E325">
            <v>154201</v>
          </cell>
          <cell r="F325">
            <v>0</v>
          </cell>
        </row>
        <row r="326">
          <cell r="B326">
            <v>175849</v>
          </cell>
          <cell r="C326">
            <v>5228</v>
          </cell>
          <cell r="E326">
            <v>154202</v>
          </cell>
          <cell r="F326">
            <v>0</v>
          </cell>
        </row>
        <row r="327">
          <cell r="B327">
            <v>175851</v>
          </cell>
          <cell r="C327">
            <v>1200</v>
          </cell>
          <cell r="E327">
            <v>154203</v>
          </cell>
          <cell r="F327">
            <v>0</v>
          </cell>
        </row>
        <row r="328">
          <cell r="B328">
            <v>175852</v>
          </cell>
          <cell r="C328">
            <v>267</v>
          </cell>
          <cell r="E328">
            <v>154204</v>
          </cell>
          <cell r="F328">
            <v>0</v>
          </cell>
        </row>
        <row r="329">
          <cell r="B329">
            <v>175853</v>
          </cell>
          <cell r="C329">
            <v>0</v>
          </cell>
          <cell r="E329">
            <v>154205</v>
          </cell>
          <cell r="F329">
            <v>0</v>
          </cell>
        </row>
        <row r="330">
          <cell r="B330">
            <v>175854</v>
          </cell>
          <cell r="C330">
            <v>0</v>
          </cell>
          <cell r="E330">
            <v>154206</v>
          </cell>
          <cell r="F330">
            <v>0</v>
          </cell>
        </row>
        <row r="331">
          <cell r="B331">
            <v>175855</v>
          </cell>
          <cell r="C331">
            <v>0</v>
          </cell>
          <cell r="E331">
            <v>154207</v>
          </cell>
          <cell r="F331">
            <v>0</v>
          </cell>
        </row>
        <row r="332">
          <cell r="B332">
            <v>175856</v>
          </cell>
          <cell r="C332">
            <v>0</v>
          </cell>
          <cell r="E332">
            <v>154208</v>
          </cell>
          <cell r="F332">
            <v>0</v>
          </cell>
        </row>
        <row r="333">
          <cell r="B333">
            <v>175857</v>
          </cell>
          <cell r="C333">
            <v>1169</v>
          </cell>
          <cell r="E333">
            <v>154209</v>
          </cell>
          <cell r="F333">
            <v>0</v>
          </cell>
        </row>
        <row r="334">
          <cell r="B334">
            <v>175858</v>
          </cell>
          <cell r="C334">
            <v>7480</v>
          </cell>
          <cell r="E334">
            <v>154210</v>
          </cell>
          <cell r="F334">
            <v>215</v>
          </cell>
        </row>
        <row r="335">
          <cell r="B335">
            <v>175859</v>
          </cell>
          <cell r="C335">
            <v>4152</v>
          </cell>
          <cell r="E335">
            <v>154211</v>
          </cell>
          <cell r="F335">
            <v>0</v>
          </cell>
        </row>
        <row r="336">
          <cell r="B336">
            <v>175860</v>
          </cell>
          <cell r="C336">
            <v>0</v>
          </cell>
          <cell r="E336">
            <v>154221</v>
          </cell>
          <cell r="F336">
            <v>0</v>
          </cell>
        </row>
        <row r="337">
          <cell r="B337">
            <v>175861</v>
          </cell>
          <cell r="C337">
            <v>0</v>
          </cell>
          <cell r="E337">
            <v>154300</v>
          </cell>
          <cell r="F337">
            <v>0</v>
          </cell>
        </row>
        <row r="338">
          <cell r="B338">
            <v>175862</v>
          </cell>
          <cell r="C338">
            <v>285</v>
          </cell>
          <cell r="E338">
            <v>154400</v>
          </cell>
          <cell r="F338">
            <v>0</v>
          </cell>
        </row>
        <row r="339">
          <cell r="B339">
            <v>175863</v>
          </cell>
          <cell r="C339">
            <v>9775</v>
          </cell>
          <cell r="E339">
            <v>154500</v>
          </cell>
          <cell r="F339">
            <v>0</v>
          </cell>
        </row>
        <row r="340">
          <cell r="B340">
            <v>175864</v>
          </cell>
          <cell r="C340">
            <v>1577</v>
          </cell>
          <cell r="E340">
            <v>154600</v>
          </cell>
          <cell r="F340">
            <v>0</v>
          </cell>
        </row>
        <row r="341">
          <cell r="B341">
            <v>175865</v>
          </cell>
          <cell r="C341">
            <v>0</v>
          </cell>
          <cell r="E341">
            <v>154601</v>
          </cell>
          <cell r="F341">
            <v>0</v>
          </cell>
        </row>
        <row r="342">
          <cell r="B342">
            <v>175871</v>
          </cell>
          <cell r="C342">
            <v>11752</v>
          </cell>
          <cell r="E342">
            <v>154602</v>
          </cell>
          <cell r="F342">
            <v>0</v>
          </cell>
        </row>
        <row r="343">
          <cell r="B343">
            <v>175900</v>
          </cell>
          <cell r="C343">
            <v>0</v>
          </cell>
          <cell r="E343">
            <v>154603</v>
          </cell>
          <cell r="F343">
            <v>0</v>
          </cell>
        </row>
        <row r="344">
          <cell r="B344">
            <v>177000</v>
          </cell>
          <cell r="C344">
            <v>14127</v>
          </cell>
          <cell r="E344">
            <v>154611</v>
          </cell>
          <cell r="F344">
            <v>0</v>
          </cell>
        </row>
        <row r="345">
          <cell r="B345">
            <v>177100</v>
          </cell>
          <cell r="C345">
            <v>14127</v>
          </cell>
          <cell r="E345">
            <v>157000</v>
          </cell>
          <cell r="F345">
            <v>294341</v>
          </cell>
        </row>
        <row r="346">
          <cell r="B346">
            <v>178000</v>
          </cell>
          <cell r="C346">
            <v>1255321</v>
          </cell>
          <cell r="E346">
            <v>157100</v>
          </cell>
          <cell r="F346">
            <v>294341</v>
          </cell>
        </row>
        <row r="347">
          <cell r="B347">
            <v>178100</v>
          </cell>
          <cell r="C347">
            <v>1037802</v>
          </cell>
          <cell r="E347">
            <v>158000</v>
          </cell>
          <cell r="F347">
            <v>1255321</v>
          </cell>
        </row>
        <row r="348">
          <cell r="B348">
            <v>178200</v>
          </cell>
          <cell r="C348">
            <v>217508</v>
          </cell>
          <cell r="E348">
            <v>158100</v>
          </cell>
          <cell r="F348">
            <v>1037802</v>
          </cell>
        </row>
        <row r="349">
          <cell r="B349">
            <v>178300</v>
          </cell>
          <cell r="C349">
            <v>11</v>
          </cell>
          <cell r="E349">
            <v>158200</v>
          </cell>
          <cell r="F349">
            <v>217508</v>
          </cell>
        </row>
        <row r="350">
          <cell r="B350">
            <v>179000</v>
          </cell>
          <cell r="C350">
            <v>1178991</v>
          </cell>
          <cell r="E350">
            <v>158300</v>
          </cell>
          <cell r="F350">
            <v>11</v>
          </cell>
        </row>
        <row r="351">
          <cell r="B351">
            <v>179100</v>
          </cell>
          <cell r="C351">
            <v>382984</v>
          </cell>
          <cell r="E351">
            <v>159000</v>
          </cell>
          <cell r="F351">
            <v>2634263</v>
          </cell>
        </row>
        <row r="352">
          <cell r="B352">
            <v>179101</v>
          </cell>
          <cell r="C352">
            <v>382984</v>
          </cell>
          <cell r="E352">
            <v>159100</v>
          </cell>
          <cell r="F352">
            <v>2631829</v>
          </cell>
        </row>
        <row r="353">
          <cell r="B353">
            <v>179102</v>
          </cell>
          <cell r="C353">
            <v>0</v>
          </cell>
          <cell r="E353">
            <v>159101</v>
          </cell>
          <cell r="F353">
            <v>0</v>
          </cell>
        </row>
        <row r="354">
          <cell r="B354">
            <v>179103</v>
          </cell>
          <cell r="C354">
            <v>0</v>
          </cell>
          <cell r="E354">
            <v>159102</v>
          </cell>
          <cell r="F354">
            <v>201</v>
          </cell>
        </row>
        <row r="355">
          <cell r="B355">
            <v>179104</v>
          </cell>
          <cell r="C355">
            <v>0</v>
          </cell>
          <cell r="E355">
            <v>159103</v>
          </cell>
          <cell r="F355">
            <v>72</v>
          </cell>
        </row>
        <row r="356">
          <cell r="B356">
            <v>179105</v>
          </cell>
          <cell r="C356">
            <v>0</v>
          </cell>
          <cell r="E356">
            <v>159104</v>
          </cell>
          <cell r="F356">
            <v>654</v>
          </cell>
        </row>
        <row r="357">
          <cell r="B357">
            <v>179106</v>
          </cell>
          <cell r="C357">
            <v>0</v>
          </cell>
          <cell r="E357">
            <v>159105</v>
          </cell>
          <cell r="F357">
            <v>22</v>
          </cell>
        </row>
        <row r="358">
          <cell r="B358">
            <v>179111</v>
          </cell>
          <cell r="C358">
            <v>0</v>
          </cell>
          <cell r="E358">
            <v>159106</v>
          </cell>
          <cell r="F358">
            <v>632</v>
          </cell>
        </row>
        <row r="359">
          <cell r="B359">
            <v>179161</v>
          </cell>
          <cell r="C359">
            <v>0</v>
          </cell>
          <cell r="E359">
            <v>159111</v>
          </cell>
          <cell r="F359">
            <v>632</v>
          </cell>
        </row>
        <row r="360">
          <cell r="B360">
            <v>179200</v>
          </cell>
          <cell r="C360">
            <v>793776</v>
          </cell>
          <cell r="E360">
            <v>159112</v>
          </cell>
          <cell r="F360">
            <v>0</v>
          </cell>
        </row>
        <row r="361">
          <cell r="B361">
            <v>179201</v>
          </cell>
          <cell r="C361">
            <v>530118</v>
          </cell>
          <cell r="E361">
            <v>159113</v>
          </cell>
          <cell r="F361">
            <v>632</v>
          </cell>
        </row>
        <row r="362">
          <cell r="B362">
            <v>179202</v>
          </cell>
          <cell r="C362">
            <v>28041</v>
          </cell>
          <cell r="E362">
            <v>159116</v>
          </cell>
          <cell r="F362">
            <v>2298508</v>
          </cell>
        </row>
        <row r="363">
          <cell r="B363">
            <v>179203</v>
          </cell>
          <cell r="C363">
            <v>440905</v>
          </cell>
          <cell r="E363">
            <v>159117</v>
          </cell>
          <cell r="F363">
            <v>71985</v>
          </cell>
        </row>
        <row r="364">
          <cell r="B364">
            <v>179204</v>
          </cell>
          <cell r="C364">
            <v>39</v>
          </cell>
          <cell r="E364">
            <v>159118</v>
          </cell>
          <cell r="F364">
            <v>2909</v>
          </cell>
        </row>
        <row r="365">
          <cell r="B365">
            <v>179205</v>
          </cell>
          <cell r="C365">
            <v>293</v>
          </cell>
          <cell r="E365">
            <v>159119</v>
          </cell>
          <cell r="F365">
            <v>211307</v>
          </cell>
        </row>
        <row r="366">
          <cell r="B366">
            <v>179206</v>
          </cell>
          <cell r="C366">
            <v>18</v>
          </cell>
          <cell r="E366">
            <v>159120</v>
          </cell>
          <cell r="F366">
            <v>42641</v>
          </cell>
        </row>
        <row r="367">
          <cell r="B367">
            <v>179207</v>
          </cell>
          <cell r="C367">
            <v>0</v>
          </cell>
          <cell r="E367">
            <v>159121</v>
          </cell>
          <cell r="F367">
            <v>2920</v>
          </cell>
        </row>
        <row r="368">
          <cell r="B368">
            <v>179208</v>
          </cell>
          <cell r="C368">
            <v>0</v>
          </cell>
          <cell r="E368">
            <v>159122</v>
          </cell>
          <cell r="F368">
            <v>0</v>
          </cell>
        </row>
        <row r="369">
          <cell r="B369">
            <v>179209</v>
          </cell>
          <cell r="C369">
            <v>5198</v>
          </cell>
          <cell r="E369">
            <v>159151</v>
          </cell>
          <cell r="F369">
            <v>0</v>
          </cell>
        </row>
        <row r="370">
          <cell r="B370">
            <v>179210</v>
          </cell>
          <cell r="C370">
            <v>55260</v>
          </cell>
          <cell r="E370">
            <v>159200</v>
          </cell>
          <cell r="F370">
            <v>0</v>
          </cell>
        </row>
        <row r="371">
          <cell r="B371">
            <v>179211</v>
          </cell>
          <cell r="C371">
            <v>363</v>
          </cell>
          <cell r="E371">
            <v>159201</v>
          </cell>
          <cell r="F371">
            <v>0</v>
          </cell>
        </row>
        <row r="372">
          <cell r="B372">
            <v>179212</v>
          </cell>
          <cell r="C372">
            <v>0</v>
          </cell>
          <cell r="E372">
            <v>159202</v>
          </cell>
          <cell r="F372">
            <v>0</v>
          </cell>
        </row>
        <row r="373">
          <cell r="B373">
            <v>179213</v>
          </cell>
          <cell r="C373">
            <v>0</v>
          </cell>
          <cell r="E373">
            <v>159211</v>
          </cell>
          <cell r="F373">
            <v>0</v>
          </cell>
        </row>
        <row r="374">
          <cell r="B374">
            <v>179214</v>
          </cell>
          <cell r="C374">
            <v>0</v>
          </cell>
          <cell r="E374">
            <v>159300</v>
          </cell>
          <cell r="F374">
            <v>318</v>
          </cell>
        </row>
        <row r="375">
          <cell r="B375">
            <v>179215</v>
          </cell>
          <cell r="C375">
            <v>0</v>
          </cell>
          <cell r="E375">
            <v>159301</v>
          </cell>
          <cell r="F375">
            <v>0</v>
          </cell>
        </row>
        <row r="376">
          <cell r="B376">
            <v>179216</v>
          </cell>
          <cell r="C376">
            <v>0</v>
          </cell>
          <cell r="E376">
            <v>159302</v>
          </cell>
          <cell r="F376">
            <v>0</v>
          </cell>
        </row>
        <row r="377">
          <cell r="B377">
            <v>179220</v>
          </cell>
          <cell r="C377">
            <v>256191</v>
          </cell>
          <cell r="E377">
            <v>159303</v>
          </cell>
          <cell r="F377">
            <v>0</v>
          </cell>
        </row>
        <row r="378">
          <cell r="B378">
            <v>179221</v>
          </cell>
          <cell r="C378">
            <v>0</v>
          </cell>
          <cell r="E378">
            <v>159304</v>
          </cell>
          <cell r="F378">
            <v>0</v>
          </cell>
        </row>
        <row r="379">
          <cell r="B379">
            <v>179222</v>
          </cell>
          <cell r="C379">
            <v>192231</v>
          </cell>
          <cell r="E379">
            <v>159309</v>
          </cell>
          <cell r="F379">
            <v>164</v>
          </cell>
        </row>
        <row r="380">
          <cell r="B380">
            <v>179223</v>
          </cell>
          <cell r="C380">
            <v>0</v>
          </cell>
          <cell r="E380">
            <v>159307</v>
          </cell>
          <cell r="F380">
            <v>164</v>
          </cell>
        </row>
        <row r="381">
          <cell r="B381">
            <v>179224</v>
          </cell>
          <cell r="C381">
            <v>0</v>
          </cell>
          <cell r="E381">
            <v>159308</v>
          </cell>
          <cell r="F381">
            <v>0</v>
          </cell>
        </row>
        <row r="382">
          <cell r="B382">
            <v>179225</v>
          </cell>
          <cell r="C382">
            <v>0</v>
          </cell>
          <cell r="E382">
            <v>159311</v>
          </cell>
          <cell r="F382">
            <v>0</v>
          </cell>
        </row>
        <row r="383">
          <cell r="B383">
            <v>179226</v>
          </cell>
          <cell r="C383">
            <v>0</v>
          </cell>
          <cell r="E383">
            <v>159312</v>
          </cell>
          <cell r="F383">
            <v>0</v>
          </cell>
        </row>
        <row r="384">
          <cell r="B384">
            <v>179227</v>
          </cell>
          <cell r="C384">
            <v>18723</v>
          </cell>
          <cell r="E384">
            <v>159313</v>
          </cell>
          <cell r="F384">
            <v>0</v>
          </cell>
        </row>
        <row r="385">
          <cell r="B385">
            <v>179228</v>
          </cell>
          <cell r="C385">
            <v>0</v>
          </cell>
          <cell r="E385">
            <v>159331</v>
          </cell>
          <cell r="F385">
            <v>0</v>
          </cell>
        </row>
        <row r="386">
          <cell r="B386">
            <v>179229</v>
          </cell>
          <cell r="C386">
            <v>0</v>
          </cell>
          <cell r="E386">
            <v>159332</v>
          </cell>
          <cell r="F386">
            <v>0</v>
          </cell>
        </row>
        <row r="387">
          <cell r="B387">
            <v>179230</v>
          </cell>
          <cell r="C387">
            <v>0</v>
          </cell>
          <cell r="E387">
            <v>159333</v>
          </cell>
          <cell r="F387">
            <v>0</v>
          </cell>
        </row>
        <row r="388">
          <cell r="B388">
            <v>179231</v>
          </cell>
          <cell r="C388">
            <v>0</v>
          </cell>
          <cell r="E388">
            <v>159341</v>
          </cell>
          <cell r="F388">
            <v>0</v>
          </cell>
        </row>
        <row r="389">
          <cell r="B389">
            <v>179232</v>
          </cell>
          <cell r="C389">
            <v>0</v>
          </cell>
          <cell r="E389">
            <v>159342</v>
          </cell>
          <cell r="F389">
            <v>0</v>
          </cell>
        </row>
        <row r="390">
          <cell r="B390">
            <v>179233</v>
          </cell>
          <cell r="C390">
            <v>27257</v>
          </cell>
          <cell r="E390">
            <v>159343</v>
          </cell>
          <cell r="F390">
            <v>0</v>
          </cell>
        </row>
        <row r="391">
          <cell r="B391">
            <v>179234</v>
          </cell>
          <cell r="C391">
            <v>16491</v>
          </cell>
          <cell r="E391">
            <v>159351</v>
          </cell>
          <cell r="F391">
            <v>154</v>
          </cell>
        </row>
        <row r="392">
          <cell r="B392">
            <v>179235</v>
          </cell>
          <cell r="C392">
            <v>0</v>
          </cell>
          <cell r="E392">
            <v>159361</v>
          </cell>
          <cell r="F392">
            <v>0</v>
          </cell>
        </row>
        <row r="393">
          <cell r="B393">
            <v>179236</v>
          </cell>
          <cell r="C393">
            <v>1490</v>
          </cell>
          <cell r="E393">
            <v>159362</v>
          </cell>
          <cell r="F393">
            <v>0</v>
          </cell>
        </row>
        <row r="394">
          <cell r="B394">
            <v>179237</v>
          </cell>
          <cell r="C394">
            <v>0</v>
          </cell>
          <cell r="E394">
            <v>159363</v>
          </cell>
          <cell r="F394">
            <v>0</v>
          </cell>
        </row>
        <row r="395">
          <cell r="B395">
            <v>179238</v>
          </cell>
          <cell r="C395">
            <v>0</v>
          </cell>
          <cell r="E395">
            <v>159900</v>
          </cell>
          <cell r="F395">
            <v>2117</v>
          </cell>
        </row>
        <row r="396">
          <cell r="B396">
            <v>179251</v>
          </cell>
          <cell r="C396">
            <v>7467</v>
          </cell>
          <cell r="E396">
            <v>159901</v>
          </cell>
          <cell r="F396">
            <v>0</v>
          </cell>
        </row>
        <row r="397">
          <cell r="B397">
            <v>179252</v>
          </cell>
          <cell r="C397">
            <v>1</v>
          </cell>
          <cell r="E397">
            <v>159902</v>
          </cell>
          <cell r="F397">
            <v>2110</v>
          </cell>
        </row>
        <row r="398">
          <cell r="B398">
            <v>179253</v>
          </cell>
          <cell r="C398">
            <v>2110</v>
          </cell>
          <cell r="E398">
            <v>159903</v>
          </cell>
          <cell r="F398">
            <v>0</v>
          </cell>
        </row>
        <row r="399">
          <cell r="B399">
            <v>179254</v>
          </cell>
          <cell r="C399">
            <v>5355</v>
          </cell>
          <cell r="E399">
            <v>159904</v>
          </cell>
          <cell r="F399">
            <v>0</v>
          </cell>
        </row>
        <row r="400">
          <cell r="B400">
            <v>179255</v>
          </cell>
          <cell r="C400">
            <v>0</v>
          </cell>
          <cell r="E400">
            <v>159911</v>
          </cell>
          <cell r="F400">
            <v>7</v>
          </cell>
        </row>
        <row r="401">
          <cell r="B401">
            <v>179300</v>
          </cell>
          <cell r="C401">
            <v>364</v>
          </cell>
          <cell r="E401">
            <v>160000</v>
          </cell>
          <cell r="F401">
            <v>9297</v>
          </cell>
        </row>
        <row r="402">
          <cell r="B402">
            <v>179301</v>
          </cell>
          <cell r="C402">
            <v>0</v>
          </cell>
          <cell r="E402">
            <v>160100</v>
          </cell>
          <cell r="F402">
            <v>0</v>
          </cell>
        </row>
        <row r="403">
          <cell r="B403">
            <v>179302</v>
          </cell>
          <cell r="C403">
            <v>0</v>
          </cell>
          <cell r="E403">
            <v>160200</v>
          </cell>
          <cell r="F403">
            <v>0</v>
          </cell>
        </row>
        <row r="404">
          <cell r="B404">
            <v>179303</v>
          </cell>
          <cell r="C404">
            <v>0</v>
          </cell>
          <cell r="E404">
            <v>160300</v>
          </cell>
          <cell r="F404">
            <v>0</v>
          </cell>
        </row>
        <row r="405">
          <cell r="B405">
            <v>179304</v>
          </cell>
          <cell r="C405">
            <v>358</v>
          </cell>
          <cell r="E405">
            <v>160400</v>
          </cell>
          <cell r="F405">
            <v>0</v>
          </cell>
        </row>
        <row r="406">
          <cell r="B406">
            <v>179305</v>
          </cell>
          <cell r="C406">
            <v>0</v>
          </cell>
          <cell r="E406">
            <v>160500</v>
          </cell>
          <cell r="F406">
            <v>0</v>
          </cell>
        </row>
        <row r="407">
          <cell r="B407">
            <v>179306</v>
          </cell>
          <cell r="C407">
            <v>6</v>
          </cell>
          <cell r="E407">
            <v>160501</v>
          </cell>
          <cell r="F407">
            <v>0</v>
          </cell>
        </row>
        <row r="408">
          <cell r="B408">
            <v>179307</v>
          </cell>
          <cell r="C408">
            <v>0</v>
          </cell>
          <cell r="E408">
            <v>160502</v>
          </cell>
          <cell r="F408">
            <v>0</v>
          </cell>
        </row>
        <row r="409">
          <cell r="B409">
            <v>179308</v>
          </cell>
          <cell r="C409">
            <v>0</v>
          </cell>
          <cell r="E409">
            <v>160511</v>
          </cell>
          <cell r="F409">
            <v>0</v>
          </cell>
        </row>
        <row r="410">
          <cell r="B410">
            <v>179309</v>
          </cell>
          <cell r="C410">
            <v>0</v>
          </cell>
          <cell r="E410">
            <v>160512</v>
          </cell>
          <cell r="F410">
            <v>0</v>
          </cell>
        </row>
        <row r="411">
          <cell r="B411">
            <v>179311</v>
          </cell>
          <cell r="C411">
            <v>0</v>
          </cell>
          <cell r="E411">
            <v>160503</v>
          </cell>
          <cell r="F411">
            <v>0</v>
          </cell>
        </row>
        <row r="412">
          <cell r="B412">
            <v>179315</v>
          </cell>
          <cell r="C412">
            <v>0</v>
          </cell>
          <cell r="E412">
            <v>160514</v>
          </cell>
          <cell r="F412">
            <v>0</v>
          </cell>
        </row>
        <row r="413">
          <cell r="B413">
            <v>179400</v>
          </cell>
          <cell r="C413">
            <v>1866</v>
          </cell>
          <cell r="E413">
            <v>160515</v>
          </cell>
          <cell r="F413">
            <v>0</v>
          </cell>
        </row>
        <row r="414">
          <cell r="B414">
            <v>179401</v>
          </cell>
          <cell r="C414">
            <v>61</v>
          </cell>
          <cell r="E414">
            <v>160504</v>
          </cell>
          <cell r="F414">
            <v>0</v>
          </cell>
        </row>
        <row r="415">
          <cell r="B415">
            <v>179402</v>
          </cell>
          <cell r="C415">
            <v>46</v>
          </cell>
          <cell r="E415">
            <v>160517</v>
          </cell>
          <cell r="F415">
            <v>0</v>
          </cell>
        </row>
        <row r="416">
          <cell r="B416">
            <v>179403</v>
          </cell>
          <cell r="C416">
            <v>15</v>
          </cell>
          <cell r="E416">
            <v>160518</v>
          </cell>
          <cell r="F416">
            <v>0</v>
          </cell>
        </row>
        <row r="417">
          <cell r="B417">
            <v>179411</v>
          </cell>
          <cell r="C417">
            <v>1804</v>
          </cell>
          <cell r="E417">
            <v>160505</v>
          </cell>
          <cell r="F417">
            <v>0</v>
          </cell>
        </row>
        <row r="418">
          <cell r="B418">
            <v>179412</v>
          </cell>
          <cell r="C418">
            <v>1575</v>
          </cell>
          <cell r="E418">
            <v>160506</v>
          </cell>
          <cell r="F418">
            <v>0</v>
          </cell>
        </row>
        <row r="419">
          <cell r="B419">
            <v>179413</v>
          </cell>
          <cell r="C419">
            <v>229</v>
          </cell>
          <cell r="E419">
            <v>160507</v>
          </cell>
          <cell r="F419">
            <v>0</v>
          </cell>
        </row>
        <row r="420">
          <cell r="B420">
            <v>179421</v>
          </cell>
          <cell r="C420">
            <v>0</v>
          </cell>
          <cell r="E420">
            <v>160510</v>
          </cell>
          <cell r="F420">
            <v>0</v>
          </cell>
        </row>
        <row r="421">
          <cell r="B421">
            <v>179422</v>
          </cell>
          <cell r="C421">
            <v>0</v>
          </cell>
          <cell r="E421">
            <v>160521</v>
          </cell>
          <cell r="F421">
            <v>0</v>
          </cell>
        </row>
        <row r="422">
          <cell r="B422">
            <v>179423</v>
          </cell>
          <cell r="C422">
            <v>0</v>
          </cell>
          <cell r="E422">
            <v>160600</v>
          </cell>
          <cell r="F422">
            <v>0</v>
          </cell>
        </row>
        <row r="423">
          <cell r="B423">
            <v>179431</v>
          </cell>
          <cell r="C423">
            <v>2</v>
          </cell>
          <cell r="E423">
            <v>160700</v>
          </cell>
          <cell r="F423">
            <v>0</v>
          </cell>
        </row>
        <row r="424">
          <cell r="B424">
            <v>179432</v>
          </cell>
          <cell r="C424">
            <v>0</v>
          </cell>
          <cell r="E424">
            <v>160701</v>
          </cell>
          <cell r="F424">
            <v>0</v>
          </cell>
        </row>
        <row r="425">
          <cell r="B425">
            <v>179433</v>
          </cell>
          <cell r="C425">
            <v>2</v>
          </cell>
          <cell r="E425">
            <v>160702</v>
          </cell>
          <cell r="F425">
            <v>0</v>
          </cell>
        </row>
        <row r="426">
          <cell r="B426">
            <v>179439</v>
          </cell>
          <cell r="C426">
            <v>0</v>
          </cell>
          <cell r="E426">
            <v>160703</v>
          </cell>
          <cell r="F426">
            <v>0</v>
          </cell>
        </row>
        <row r="427">
          <cell r="B427">
            <v>179437</v>
          </cell>
          <cell r="C427">
            <v>0</v>
          </cell>
          <cell r="E427">
            <v>160711</v>
          </cell>
          <cell r="F427">
            <v>0</v>
          </cell>
        </row>
        <row r="428">
          <cell r="B428">
            <v>179438</v>
          </cell>
          <cell r="C428">
            <v>0</v>
          </cell>
          <cell r="E428">
            <v>160721</v>
          </cell>
          <cell r="F428">
            <v>0</v>
          </cell>
        </row>
        <row r="429">
          <cell r="B429">
            <v>179441</v>
          </cell>
          <cell r="C429">
            <v>0</v>
          </cell>
          <cell r="E429">
            <v>160722</v>
          </cell>
          <cell r="F429">
            <v>0</v>
          </cell>
        </row>
        <row r="430">
          <cell r="B430">
            <v>179442</v>
          </cell>
          <cell r="C430">
            <v>0</v>
          </cell>
          <cell r="E430">
            <v>160723</v>
          </cell>
          <cell r="F430">
            <v>0</v>
          </cell>
        </row>
        <row r="431">
          <cell r="B431">
            <v>179443</v>
          </cell>
          <cell r="C431">
            <v>0</v>
          </cell>
          <cell r="E431">
            <v>160724</v>
          </cell>
          <cell r="F431">
            <v>0</v>
          </cell>
        </row>
        <row r="432">
          <cell r="B432">
            <v>180000</v>
          </cell>
          <cell r="C432">
            <v>57685</v>
          </cell>
          <cell r="E432">
            <v>160800</v>
          </cell>
          <cell r="F432">
            <v>0</v>
          </cell>
        </row>
        <row r="433">
          <cell r="B433">
            <v>180100</v>
          </cell>
          <cell r="C433">
            <v>6</v>
          </cell>
          <cell r="E433">
            <v>160900</v>
          </cell>
          <cell r="F433">
            <v>0</v>
          </cell>
        </row>
        <row r="434">
          <cell r="B434">
            <v>180200</v>
          </cell>
          <cell r="C434">
            <v>0</v>
          </cell>
          <cell r="E434">
            <v>161000</v>
          </cell>
          <cell r="F434">
            <v>0</v>
          </cell>
        </row>
        <row r="435">
          <cell r="B435">
            <v>180300</v>
          </cell>
          <cell r="C435">
            <v>0</v>
          </cell>
          <cell r="E435">
            <v>161001</v>
          </cell>
          <cell r="F435">
            <v>0</v>
          </cell>
        </row>
        <row r="436">
          <cell r="B436">
            <v>180400</v>
          </cell>
          <cell r="C436">
            <v>0</v>
          </cell>
          <cell r="E436">
            <v>161002</v>
          </cell>
          <cell r="F436">
            <v>0</v>
          </cell>
        </row>
        <row r="437">
          <cell r="B437">
            <v>180401</v>
          </cell>
          <cell r="C437">
            <v>0</v>
          </cell>
          <cell r="E437">
            <v>161100</v>
          </cell>
          <cell r="F437">
            <v>0</v>
          </cell>
        </row>
        <row r="438">
          <cell r="B438">
            <v>180402</v>
          </cell>
          <cell r="C438">
            <v>0</v>
          </cell>
          <cell r="E438">
            <v>161101</v>
          </cell>
          <cell r="F438">
            <v>0</v>
          </cell>
        </row>
        <row r="439">
          <cell r="B439">
            <v>180411</v>
          </cell>
          <cell r="C439">
            <v>0</v>
          </cell>
          <cell r="E439">
            <v>161102</v>
          </cell>
          <cell r="F439">
            <v>0</v>
          </cell>
        </row>
        <row r="440">
          <cell r="B440">
            <v>180412</v>
          </cell>
          <cell r="C440">
            <v>0</v>
          </cell>
          <cell r="E440">
            <v>161103</v>
          </cell>
          <cell r="F440">
            <v>0</v>
          </cell>
        </row>
        <row r="441">
          <cell r="B441">
            <v>180403</v>
          </cell>
          <cell r="C441">
            <v>0</v>
          </cell>
          <cell r="E441">
            <v>161111</v>
          </cell>
          <cell r="F441">
            <v>0</v>
          </cell>
        </row>
        <row r="442">
          <cell r="B442">
            <v>180414</v>
          </cell>
          <cell r="C442">
            <v>0</v>
          </cell>
          <cell r="E442">
            <v>161200</v>
          </cell>
          <cell r="F442">
            <v>0</v>
          </cell>
        </row>
        <row r="443">
          <cell r="B443">
            <v>180415</v>
          </cell>
          <cell r="C443">
            <v>0</v>
          </cell>
          <cell r="E443">
            <v>161300</v>
          </cell>
          <cell r="F443">
            <v>0</v>
          </cell>
        </row>
        <row r="444">
          <cell r="B444">
            <v>180404</v>
          </cell>
          <cell r="C444">
            <v>0</v>
          </cell>
          <cell r="E444">
            <v>161301</v>
          </cell>
          <cell r="F444">
            <v>0</v>
          </cell>
        </row>
        <row r="445">
          <cell r="B445">
            <v>180417</v>
          </cell>
          <cell r="C445">
            <v>0</v>
          </cell>
          <cell r="E445">
            <v>161302</v>
          </cell>
          <cell r="F445">
            <v>0</v>
          </cell>
        </row>
        <row r="446">
          <cell r="B446">
            <v>180418</v>
          </cell>
          <cell r="C446">
            <v>0</v>
          </cell>
          <cell r="E446">
            <v>161303</v>
          </cell>
          <cell r="F446">
            <v>0</v>
          </cell>
        </row>
        <row r="447">
          <cell r="B447">
            <v>180405</v>
          </cell>
          <cell r="C447">
            <v>0</v>
          </cell>
          <cell r="E447">
            <v>161304</v>
          </cell>
          <cell r="F447">
            <v>0</v>
          </cell>
        </row>
        <row r="448">
          <cell r="B448">
            <v>180406</v>
          </cell>
          <cell r="C448">
            <v>0</v>
          </cell>
          <cell r="E448">
            <v>161305</v>
          </cell>
          <cell r="F448">
            <v>0</v>
          </cell>
        </row>
        <row r="449">
          <cell r="B449">
            <v>180407</v>
          </cell>
          <cell r="C449">
            <v>0</v>
          </cell>
          <cell r="E449">
            <v>161306</v>
          </cell>
          <cell r="F449">
            <v>0</v>
          </cell>
        </row>
        <row r="450">
          <cell r="B450">
            <v>180410</v>
          </cell>
          <cell r="C450">
            <v>0</v>
          </cell>
          <cell r="E450">
            <v>161307</v>
          </cell>
          <cell r="F450">
            <v>0</v>
          </cell>
        </row>
        <row r="451">
          <cell r="B451">
            <v>180431</v>
          </cell>
          <cell r="C451">
            <v>0</v>
          </cell>
          <cell r="E451">
            <v>161321</v>
          </cell>
          <cell r="F451">
            <v>0</v>
          </cell>
        </row>
        <row r="452">
          <cell r="B452">
            <v>180500</v>
          </cell>
          <cell r="C452">
            <v>0</v>
          </cell>
          <cell r="E452">
            <v>161400</v>
          </cell>
          <cell r="F452">
            <v>0</v>
          </cell>
        </row>
        <row r="453">
          <cell r="B453">
            <v>180600</v>
          </cell>
          <cell r="C453">
            <v>0</v>
          </cell>
          <cell r="E453">
            <v>161401</v>
          </cell>
          <cell r="F453">
            <v>0</v>
          </cell>
        </row>
        <row r="454">
          <cell r="B454">
            <v>180700</v>
          </cell>
          <cell r="C454">
            <v>0</v>
          </cell>
          <cell r="E454">
            <v>161402</v>
          </cell>
          <cell r="F454">
            <v>0</v>
          </cell>
        </row>
        <row r="455">
          <cell r="B455">
            <v>180800</v>
          </cell>
          <cell r="C455">
            <v>0</v>
          </cell>
          <cell r="E455">
            <v>161403</v>
          </cell>
          <cell r="F455">
            <v>0</v>
          </cell>
        </row>
        <row r="456">
          <cell r="B456">
            <v>180900</v>
          </cell>
          <cell r="C456">
            <v>0</v>
          </cell>
          <cell r="E456">
            <v>161411</v>
          </cell>
          <cell r="F456">
            <v>0</v>
          </cell>
        </row>
        <row r="457">
          <cell r="B457">
            <v>181000</v>
          </cell>
          <cell r="C457">
            <v>0</v>
          </cell>
          <cell r="E457">
            <v>161500</v>
          </cell>
          <cell r="F457">
            <v>0</v>
          </cell>
        </row>
        <row r="458">
          <cell r="B458">
            <v>181001</v>
          </cell>
          <cell r="C458">
            <v>0</v>
          </cell>
          <cell r="E458">
            <v>161501</v>
          </cell>
          <cell r="F458">
            <v>0</v>
          </cell>
        </row>
        <row r="459">
          <cell r="B459">
            <v>181002</v>
          </cell>
          <cell r="C459">
            <v>0</v>
          </cell>
          <cell r="E459">
            <v>161502</v>
          </cell>
          <cell r="F459">
            <v>0</v>
          </cell>
        </row>
        <row r="460">
          <cell r="B460">
            <v>181100</v>
          </cell>
          <cell r="C460">
            <v>0</v>
          </cell>
          <cell r="E460">
            <v>161503</v>
          </cell>
          <cell r="F460">
            <v>0</v>
          </cell>
        </row>
        <row r="461">
          <cell r="B461">
            <v>181200</v>
          </cell>
          <cell r="C461">
            <v>31</v>
          </cell>
          <cell r="E461">
            <v>161504</v>
          </cell>
          <cell r="F461">
            <v>0</v>
          </cell>
        </row>
        <row r="462">
          <cell r="B462">
            <v>181201</v>
          </cell>
          <cell r="C462">
            <v>0</v>
          </cell>
          <cell r="E462">
            <v>161505</v>
          </cell>
          <cell r="F462">
            <v>0</v>
          </cell>
        </row>
        <row r="463">
          <cell r="B463">
            <v>181202</v>
          </cell>
          <cell r="C463">
            <v>0</v>
          </cell>
          <cell r="E463">
            <v>161506</v>
          </cell>
          <cell r="F463">
            <v>0</v>
          </cell>
        </row>
        <row r="464">
          <cell r="B464">
            <v>181203</v>
          </cell>
          <cell r="C464">
            <v>0</v>
          </cell>
          <cell r="E464">
            <v>161507</v>
          </cell>
          <cell r="F464">
            <v>0</v>
          </cell>
        </row>
        <row r="465">
          <cell r="B465">
            <v>181204</v>
          </cell>
          <cell r="C465">
            <v>0</v>
          </cell>
          <cell r="E465">
            <v>161508</v>
          </cell>
          <cell r="F465">
            <v>0</v>
          </cell>
        </row>
        <row r="466">
          <cell r="B466">
            <v>181205</v>
          </cell>
          <cell r="C466">
            <v>0</v>
          </cell>
          <cell r="E466">
            <v>161509</v>
          </cell>
          <cell r="F466">
            <v>0</v>
          </cell>
        </row>
        <row r="467">
          <cell r="B467">
            <v>181206</v>
          </cell>
          <cell r="C467">
            <v>0</v>
          </cell>
          <cell r="E467">
            <v>161511</v>
          </cell>
          <cell r="F467">
            <v>0</v>
          </cell>
        </row>
        <row r="468">
          <cell r="B468">
            <v>181207</v>
          </cell>
          <cell r="C468">
            <v>0</v>
          </cell>
          <cell r="E468">
            <v>161600</v>
          </cell>
          <cell r="F468">
            <v>0</v>
          </cell>
        </row>
        <row r="469">
          <cell r="B469">
            <v>181208</v>
          </cell>
          <cell r="C469">
            <v>0</v>
          </cell>
          <cell r="E469">
            <v>161601</v>
          </cell>
          <cell r="F469">
            <v>0</v>
          </cell>
        </row>
        <row r="470">
          <cell r="B470">
            <v>181221</v>
          </cell>
          <cell r="C470">
            <v>31</v>
          </cell>
          <cell r="E470">
            <v>161602</v>
          </cell>
          <cell r="F470">
            <v>0</v>
          </cell>
        </row>
        <row r="471">
          <cell r="B471">
            <v>181300</v>
          </cell>
          <cell r="C471">
            <v>0</v>
          </cell>
          <cell r="E471">
            <v>161603</v>
          </cell>
          <cell r="F471">
            <v>0</v>
          </cell>
        </row>
        <row r="472">
          <cell r="B472">
            <v>181400</v>
          </cell>
          <cell r="C472">
            <v>0</v>
          </cell>
          <cell r="E472">
            <v>161604</v>
          </cell>
          <cell r="F472">
            <v>0</v>
          </cell>
        </row>
        <row r="473">
          <cell r="B473">
            <v>181401</v>
          </cell>
          <cell r="C473">
            <v>0</v>
          </cell>
          <cell r="E473">
            <v>161605</v>
          </cell>
          <cell r="F473">
            <v>0</v>
          </cell>
        </row>
        <row r="474">
          <cell r="B474">
            <v>181402</v>
          </cell>
          <cell r="C474">
            <v>0</v>
          </cell>
          <cell r="E474">
            <v>161611</v>
          </cell>
          <cell r="F474">
            <v>0</v>
          </cell>
        </row>
        <row r="475">
          <cell r="B475">
            <v>181403</v>
          </cell>
          <cell r="C475">
            <v>0</v>
          </cell>
          <cell r="E475">
            <v>161612</v>
          </cell>
          <cell r="F475">
            <v>0</v>
          </cell>
        </row>
        <row r="476">
          <cell r="B476">
            <v>181411</v>
          </cell>
          <cell r="C476">
            <v>0</v>
          </cell>
          <cell r="E476">
            <v>161613</v>
          </cell>
          <cell r="F476">
            <v>0</v>
          </cell>
        </row>
        <row r="477">
          <cell r="B477">
            <v>181500</v>
          </cell>
          <cell r="C477">
            <v>0</v>
          </cell>
          <cell r="E477">
            <v>161615</v>
          </cell>
          <cell r="F477">
            <v>0</v>
          </cell>
        </row>
        <row r="478">
          <cell r="B478">
            <v>181501</v>
          </cell>
          <cell r="C478">
            <v>0</v>
          </cell>
          <cell r="E478">
            <v>161700</v>
          </cell>
          <cell r="F478">
            <v>0</v>
          </cell>
        </row>
        <row r="479">
          <cell r="B479">
            <v>181502</v>
          </cell>
          <cell r="C479">
            <v>0</v>
          </cell>
          <cell r="E479">
            <v>161800</v>
          </cell>
          <cell r="F479">
            <v>0</v>
          </cell>
        </row>
        <row r="480">
          <cell r="B480">
            <v>181503</v>
          </cell>
          <cell r="C480">
            <v>0</v>
          </cell>
          <cell r="E480">
            <v>161801</v>
          </cell>
          <cell r="F480">
            <v>0</v>
          </cell>
        </row>
        <row r="481">
          <cell r="B481">
            <v>181504</v>
          </cell>
          <cell r="C481">
            <v>0</v>
          </cell>
          <cell r="E481">
            <v>161802</v>
          </cell>
          <cell r="F481">
            <v>0</v>
          </cell>
        </row>
        <row r="482">
          <cell r="B482">
            <v>181505</v>
          </cell>
          <cell r="C482">
            <v>0</v>
          </cell>
          <cell r="E482">
            <v>161803</v>
          </cell>
          <cell r="F482">
            <v>0</v>
          </cell>
        </row>
        <row r="483">
          <cell r="B483">
            <v>181506</v>
          </cell>
          <cell r="C483">
            <v>0</v>
          </cell>
          <cell r="E483">
            <v>161804</v>
          </cell>
          <cell r="F483">
            <v>0</v>
          </cell>
        </row>
        <row r="484">
          <cell r="B484">
            <v>181507</v>
          </cell>
          <cell r="C484">
            <v>0</v>
          </cell>
          <cell r="E484">
            <v>161805</v>
          </cell>
          <cell r="F484">
            <v>0</v>
          </cell>
        </row>
        <row r="485">
          <cell r="B485">
            <v>181508</v>
          </cell>
          <cell r="C485">
            <v>0</v>
          </cell>
          <cell r="E485">
            <v>161806</v>
          </cell>
          <cell r="F485">
            <v>0</v>
          </cell>
        </row>
        <row r="486">
          <cell r="B486">
            <v>181509</v>
          </cell>
          <cell r="C486">
            <v>0</v>
          </cell>
          <cell r="E486">
            <v>161807</v>
          </cell>
          <cell r="F486">
            <v>0</v>
          </cell>
        </row>
        <row r="487">
          <cell r="B487">
            <v>181521</v>
          </cell>
          <cell r="C487">
            <v>0</v>
          </cell>
          <cell r="E487">
            <v>161808</v>
          </cell>
          <cell r="F487">
            <v>0</v>
          </cell>
        </row>
        <row r="488">
          <cell r="B488">
            <v>181600</v>
          </cell>
          <cell r="C488">
            <v>0</v>
          </cell>
          <cell r="E488">
            <v>161809</v>
          </cell>
          <cell r="F488">
            <v>0</v>
          </cell>
        </row>
        <row r="489">
          <cell r="B489">
            <v>181601</v>
          </cell>
          <cell r="C489">
            <v>0</v>
          </cell>
          <cell r="E489">
            <v>161810</v>
          </cell>
          <cell r="F489">
            <v>0</v>
          </cell>
        </row>
        <row r="490">
          <cell r="B490">
            <v>181602</v>
          </cell>
          <cell r="C490">
            <v>0</v>
          </cell>
          <cell r="E490">
            <v>161811</v>
          </cell>
          <cell r="F490">
            <v>0</v>
          </cell>
        </row>
        <row r="491">
          <cell r="B491">
            <v>181603</v>
          </cell>
          <cell r="C491">
            <v>0</v>
          </cell>
          <cell r="E491">
            <v>161821</v>
          </cell>
          <cell r="F491">
            <v>0</v>
          </cell>
        </row>
        <row r="492">
          <cell r="B492">
            <v>181604</v>
          </cell>
          <cell r="C492">
            <v>0</v>
          </cell>
          <cell r="E492">
            <v>161900</v>
          </cell>
          <cell r="F492">
            <v>8273</v>
          </cell>
        </row>
        <row r="493">
          <cell r="B493">
            <v>181605</v>
          </cell>
          <cell r="C493">
            <v>0</v>
          </cell>
          <cell r="E493">
            <v>161901</v>
          </cell>
          <cell r="F493">
            <v>724</v>
          </cell>
        </row>
        <row r="494">
          <cell r="B494">
            <v>181611</v>
          </cell>
          <cell r="C494">
            <v>0</v>
          </cell>
          <cell r="E494">
            <v>161902</v>
          </cell>
          <cell r="F494">
            <v>2938</v>
          </cell>
        </row>
        <row r="495">
          <cell r="B495">
            <v>181612</v>
          </cell>
          <cell r="C495">
            <v>0</v>
          </cell>
          <cell r="E495">
            <v>161903</v>
          </cell>
          <cell r="F495">
            <v>3</v>
          </cell>
        </row>
        <row r="496">
          <cell r="B496">
            <v>181613</v>
          </cell>
          <cell r="C496">
            <v>0</v>
          </cell>
          <cell r="E496">
            <v>161904</v>
          </cell>
          <cell r="F496">
            <v>0</v>
          </cell>
        </row>
        <row r="497">
          <cell r="B497">
            <v>181615</v>
          </cell>
          <cell r="C497">
            <v>0</v>
          </cell>
          <cell r="E497">
            <v>161905</v>
          </cell>
          <cell r="F497">
            <v>0</v>
          </cell>
        </row>
        <row r="498">
          <cell r="B498">
            <v>181700</v>
          </cell>
          <cell r="C498">
            <v>0</v>
          </cell>
          <cell r="E498">
            <v>161906</v>
          </cell>
          <cell r="F498">
            <v>0</v>
          </cell>
        </row>
        <row r="499">
          <cell r="B499">
            <v>181800</v>
          </cell>
          <cell r="C499">
            <v>0</v>
          </cell>
          <cell r="E499">
            <v>161907</v>
          </cell>
          <cell r="F499">
            <v>0</v>
          </cell>
        </row>
        <row r="500">
          <cell r="B500">
            <v>181801</v>
          </cell>
          <cell r="C500">
            <v>0</v>
          </cell>
          <cell r="E500">
            <v>161910</v>
          </cell>
          <cell r="F500">
            <v>0</v>
          </cell>
        </row>
        <row r="501">
          <cell r="B501">
            <v>181802</v>
          </cell>
          <cell r="C501">
            <v>0</v>
          </cell>
          <cell r="E501">
            <v>161911</v>
          </cell>
          <cell r="F501">
            <v>4608</v>
          </cell>
        </row>
        <row r="502">
          <cell r="B502">
            <v>181803</v>
          </cell>
          <cell r="C502">
            <v>0</v>
          </cell>
          <cell r="E502">
            <v>162100</v>
          </cell>
          <cell r="F502">
            <v>0</v>
          </cell>
        </row>
        <row r="503">
          <cell r="B503">
            <v>181804</v>
          </cell>
          <cell r="C503">
            <v>0</v>
          </cell>
          <cell r="E503">
            <v>162200</v>
          </cell>
          <cell r="F503">
            <v>0</v>
          </cell>
        </row>
        <row r="504">
          <cell r="B504">
            <v>181805</v>
          </cell>
          <cell r="C504">
            <v>0</v>
          </cell>
          <cell r="E504">
            <v>162300</v>
          </cell>
          <cell r="F504">
            <v>0</v>
          </cell>
        </row>
        <row r="505">
          <cell r="B505">
            <v>181806</v>
          </cell>
          <cell r="C505">
            <v>0</v>
          </cell>
          <cell r="E505">
            <v>162400</v>
          </cell>
          <cell r="F505">
            <v>0</v>
          </cell>
        </row>
        <row r="506">
          <cell r="B506">
            <v>181807</v>
          </cell>
          <cell r="C506">
            <v>0</v>
          </cell>
          <cell r="E506">
            <v>162500</v>
          </cell>
          <cell r="F506">
            <v>0</v>
          </cell>
        </row>
        <row r="507">
          <cell r="B507">
            <v>181808</v>
          </cell>
          <cell r="C507">
            <v>0</v>
          </cell>
          <cell r="E507">
            <v>162600</v>
          </cell>
          <cell r="F507">
            <v>1024</v>
          </cell>
        </row>
        <row r="508">
          <cell r="B508">
            <v>181809</v>
          </cell>
          <cell r="C508">
            <v>0</v>
          </cell>
          <cell r="E508">
            <v>162700</v>
          </cell>
          <cell r="F508">
            <v>0</v>
          </cell>
        </row>
        <row r="509">
          <cell r="B509">
            <v>181810</v>
          </cell>
          <cell r="C509">
            <v>0</v>
          </cell>
          <cell r="E509">
            <v>162800</v>
          </cell>
          <cell r="F509">
            <v>0</v>
          </cell>
        </row>
        <row r="510">
          <cell r="B510">
            <v>181811</v>
          </cell>
          <cell r="C510">
            <v>0</v>
          </cell>
          <cell r="E510">
            <v>162900</v>
          </cell>
          <cell r="F510">
            <v>4771</v>
          </cell>
        </row>
        <row r="511">
          <cell r="B511">
            <v>181821</v>
          </cell>
          <cell r="C511">
            <v>0</v>
          </cell>
          <cell r="E511">
            <v>162901</v>
          </cell>
          <cell r="F511">
            <v>4771</v>
          </cell>
        </row>
        <row r="512">
          <cell r="B512">
            <v>181900</v>
          </cell>
          <cell r="C512">
            <v>57648</v>
          </cell>
          <cell r="E512">
            <v>163000</v>
          </cell>
          <cell r="F512">
            <v>0</v>
          </cell>
        </row>
        <row r="513">
          <cell r="B513">
            <v>181901</v>
          </cell>
          <cell r="C513">
            <v>891</v>
          </cell>
          <cell r="E513">
            <v>163100</v>
          </cell>
          <cell r="F513">
            <v>0</v>
          </cell>
        </row>
        <row r="514">
          <cell r="B514">
            <v>181902</v>
          </cell>
          <cell r="C514">
            <v>0</v>
          </cell>
          <cell r="E514">
            <v>163200</v>
          </cell>
          <cell r="F514">
            <v>0</v>
          </cell>
        </row>
        <row r="515">
          <cell r="B515">
            <v>181903</v>
          </cell>
          <cell r="C515">
            <v>0</v>
          </cell>
          <cell r="E515">
            <v>163300</v>
          </cell>
          <cell r="F515">
            <v>0</v>
          </cell>
        </row>
        <row r="516">
          <cell r="B516">
            <v>181904</v>
          </cell>
          <cell r="C516">
            <v>0</v>
          </cell>
          <cell r="E516">
            <v>163900</v>
          </cell>
          <cell r="F516">
            <v>0</v>
          </cell>
        </row>
        <row r="517">
          <cell r="B517">
            <v>181905</v>
          </cell>
          <cell r="C517">
            <v>0</v>
          </cell>
          <cell r="E517">
            <v>165000</v>
          </cell>
          <cell r="F517">
            <v>22619</v>
          </cell>
        </row>
        <row r="518">
          <cell r="B518">
            <v>181906</v>
          </cell>
          <cell r="C518">
            <v>0</v>
          </cell>
          <cell r="E518">
            <v>165100</v>
          </cell>
          <cell r="F518">
            <v>22619</v>
          </cell>
        </row>
        <row r="519">
          <cell r="B519">
            <v>181907</v>
          </cell>
          <cell r="C519">
            <v>0</v>
          </cell>
          <cell r="E519">
            <v>168000</v>
          </cell>
          <cell r="F519">
            <v>0</v>
          </cell>
        </row>
        <row r="520">
          <cell r="B520">
            <v>181908</v>
          </cell>
          <cell r="C520">
            <v>0</v>
          </cell>
        </row>
        <row r="521">
          <cell r="B521">
            <v>181910</v>
          </cell>
          <cell r="C521">
            <v>0</v>
          </cell>
        </row>
        <row r="522">
          <cell r="B522">
            <v>181911</v>
          </cell>
          <cell r="C522">
            <v>56757</v>
          </cell>
        </row>
        <row r="523">
          <cell r="B523">
            <v>181912</v>
          </cell>
          <cell r="C523">
            <v>0</v>
          </cell>
        </row>
        <row r="524">
          <cell r="B524">
            <v>181921</v>
          </cell>
          <cell r="C524">
            <v>0</v>
          </cell>
        </row>
        <row r="525">
          <cell r="B525">
            <v>181922</v>
          </cell>
          <cell r="C525">
            <v>0</v>
          </cell>
        </row>
        <row r="526">
          <cell r="B526">
            <v>181923</v>
          </cell>
          <cell r="C526">
            <v>0</v>
          </cell>
        </row>
        <row r="527">
          <cell r="B527">
            <v>182100</v>
          </cell>
          <cell r="C527">
            <v>0</v>
          </cell>
        </row>
        <row r="528">
          <cell r="B528">
            <v>182200</v>
          </cell>
          <cell r="C528">
            <v>0</v>
          </cell>
        </row>
        <row r="529">
          <cell r="B529">
            <v>182300</v>
          </cell>
          <cell r="C529">
            <v>0</v>
          </cell>
        </row>
        <row r="530">
          <cell r="B530">
            <v>182400</v>
          </cell>
          <cell r="C530">
            <v>0</v>
          </cell>
        </row>
        <row r="531">
          <cell r="B531">
            <v>182500</v>
          </cell>
          <cell r="C531">
            <v>0</v>
          </cell>
        </row>
        <row r="532">
          <cell r="B532">
            <v>183000</v>
          </cell>
          <cell r="C532">
            <v>0</v>
          </cell>
        </row>
        <row r="533">
          <cell r="B533">
            <v>183100</v>
          </cell>
          <cell r="C533">
            <v>0</v>
          </cell>
        </row>
        <row r="534">
          <cell r="B534">
            <v>183500</v>
          </cell>
          <cell r="C534">
            <v>0</v>
          </cell>
        </row>
        <row r="535">
          <cell r="B535">
            <v>185000</v>
          </cell>
          <cell r="C535">
            <v>1327873</v>
          </cell>
        </row>
        <row r="536">
          <cell r="B536">
            <v>185100</v>
          </cell>
          <cell r="C536">
            <v>615822</v>
          </cell>
        </row>
        <row r="537">
          <cell r="B537">
            <v>185101</v>
          </cell>
          <cell r="C537">
            <v>487034</v>
          </cell>
        </row>
        <row r="538">
          <cell r="B538">
            <v>185102</v>
          </cell>
          <cell r="C538">
            <v>128788</v>
          </cell>
        </row>
        <row r="539">
          <cell r="B539">
            <v>185120</v>
          </cell>
          <cell r="C539">
            <v>0</v>
          </cell>
        </row>
        <row r="540">
          <cell r="B540">
            <v>185200</v>
          </cell>
          <cell r="C540">
            <v>712051</v>
          </cell>
        </row>
        <row r="541">
          <cell r="B541">
            <v>187000</v>
          </cell>
          <cell r="C541">
            <v>77387</v>
          </cell>
        </row>
        <row r="542">
          <cell r="B542">
            <v>187001</v>
          </cell>
          <cell r="C542">
            <v>64223</v>
          </cell>
        </row>
        <row r="543">
          <cell r="B543">
            <v>187002</v>
          </cell>
          <cell r="C543">
            <v>6422</v>
          </cell>
        </row>
        <row r="544">
          <cell r="B544">
            <v>187003</v>
          </cell>
          <cell r="C544">
            <v>0</v>
          </cell>
        </row>
        <row r="545">
          <cell r="B545">
            <v>187004</v>
          </cell>
          <cell r="C545">
            <v>0</v>
          </cell>
        </row>
        <row r="546">
          <cell r="B546">
            <v>187005</v>
          </cell>
          <cell r="C546">
            <v>6742</v>
          </cell>
        </row>
        <row r="547">
          <cell r="B547">
            <v>188000</v>
          </cell>
          <cell r="C547">
            <v>1051401</v>
          </cell>
        </row>
        <row r="548">
          <cell r="B548">
            <v>129700</v>
          </cell>
          <cell r="C548">
            <v>15067569</v>
          </cell>
          <cell r="E548">
            <v>149700</v>
          </cell>
          <cell r="F548">
            <v>15067569</v>
          </cell>
        </row>
        <row r="549">
          <cell r="E549">
            <v>199600</v>
          </cell>
          <cell r="F549">
            <v>0</v>
          </cell>
        </row>
        <row r="550">
          <cell r="E550">
            <v>199700</v>
          </cell>
          <cell r="F550">
            <v>0</v>
          </cell>
        </row>
        <row r="551">
          <cell r="E551">
            <v>199800</v>
          </cell>
          <cell r="F551">
            <v>0</v>
          </cell>
        </row>
        <row r="552">
          <cell r="E552">
            <v>199900</v>
          </cell>
          <cell r="F552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3">
        <row r="5">
          <cell r="B5">
            <v>270000</v>
          </cell>
          <cell r="C5">
            <v>29464483</v>
          </cell>
          <cell r="E5">
            <v>250000</v>
          </cell>
          <cell r="F5">
            <v>31683822</v>
          </cell>
        </row>
        <row r="6">
          <cell r="B6">
            <v>270100</v>
          </cell>
          <cell r="C6">
            <v>29108681</v>
          </cell>
          <cell r="E6">
            <v>250100</v>
          </cell>
          <cell r="F6">
            <v>30749190</v>
          </cell>
        </row>
        <row r="7">
          <cell r="B7">
            <v>270200</v>
          </cell>
          <cell r="C7">
            <v>16884426</v>
          </cell>
          <cell r="E7">
            <v>250200</v>
          </cell>
          <cell r="F7">
            <v>17250045</v>
          </cell>
        </row>
        <row r="8">
          <cell r="B8">
            <v>270201</v>
          </cell>
          <cell r="C8">
            <v>0</v>
          </cell>
          <cell r="E8">
            <v>250201</v>
          </cell>
          <cell r="F8">
            <v>0</v>
          </cell>
        </row>
        <row r="9">
          <cell r="B9">
            <v>270202</v>
          </cell>
          <cell r="C9">
            <v>0</v>
          </cell>
          <cell r="E9">
            <v>250202</v>
          </cell>
          <cell r="F9">
            <v>0</v>
          </cell>
        </row>
        <row r="10">
          <cell r="B10">
            <v>270203</v>
          </cell>
          <cell r="C10">
            <v>0</v>
          </cell>
          <cell r="E10">
            <v>250203</v>
          </cell>
          <cell r="F10">
            <v>0</v>
          </cell>
        </row>
        <row r="11">
          <cell r="B11">
            <v>270204</v>
          </cell>
          <cell r="C11">
            <v>0</v>
          </cell>
          <cell r="E11">
            <v>250204</v>
          </cell>
          <cell r="F11">
            <v>0</v>
          </cell>
        </row>
        <row r="12">
          <cell r="B12">
            <v>270205</v>
          </cell>
          <cell r="C12">
            <v>0</v>
          </cell>
          <cell r="E12">
            <v>250205</v>
          </cell>
          <cell r="F12">
            <v>0</v>
          </cell>
        </row>
        <row r="13">
          <cell r="B13">
            <v>270206</v>
          </cell>
          <cell r="C13">
            <v>0</v>
          </cell>
          <cell r="E13">
            <v>250206</v>
          </cell>
          <cell r="F13">
            <v>0</v>
          </cell>
        </row>
        <row r="14">
          <cell r="B14">
            <v>270207</v>
          </cell>
          <cell r="C14">
            <v>0</v>
          </cell>
          <cell r="E14">
            <v>250207</v>
          </cell>
          <cell r="F14">
            <v>0</v>
          </cell>
        </row>
        <row r="15">
          <cell r="B15">
            <v>270208</v>
          </cell>
          <cell r="C15">
            <v>15074850</v>
          </cell>
          <cell r="E15">
            <v>250208</v>
          </cell>
          <cell r="F15">
            <v>15375403</v>
          </cell>
        </row>
        <row r="16">
          <cell r="B16">
            <v>270209</v>
          </cell>
          <cell r="C16">
            <v>0</v>
          </cell>
          <cell r="E16">
            <v>250209</v>
          </cell>
          <cell r="F16">
            <v>0</v>
          </cell>
        </row>
        <row r="17">
          <cell r="B17">
            <v>270210</v>
          </cell>
          <cell r="C17">
            <v>0</v>
          </cell>
          <cell r="E17">
            <v>250210</v>
          </cell>
          <cell r="F17">
            <v>0</v>
          </cell>
        </row>
        <row r="18">
          <cell r="B18">
            <v>270211</v>
          </cell>
          <cell r="C18">
            <v>0</v>
          </cell>
          <cell r="E18">
            <v>250211</v>
          </cell>
          <cell r="F18">
            <v>0</v>
          </cell>
        </row>
        <row r="19">
          <cell r="B19">
            <v>270212</v>
          </cell>
          <cell r="C19">
            <v>0</v>
          </cell>
          <cell r="E19">
            <v>250212</v>
          </cell>
          <cell r="F19">
            <v>0</v>
          </cell>
        </row>
        <row r="20">
          <cell r="B20">
            <v>270213</v>
          </cell>
          <cell r="C20">
            <v>0</v>
          </cell>
          <cell r="E20">
            <v>250213</v>
          </cell>
          <cell r="F20">
            <v>0</v>
          </cell>
        </row>
        <row r="21">
          <cell r="B21">
            <v>270214</v>
          </cell>
          <cell r="C21">
            <v>0</v>
          </cell>
          <cell r="E21">
            <v>250214</v>
          </cell>
          <cell r="F21">
            <v>0</v>
          </cell>
        </row>
        <row r="22">
          <cell r="B22">
            <v>270215</v>
          </cell>
          <cell r="C22">
            <v>0</v>
          </cell>
          <cell r="E22">
            <v>250215</v>
          </cell>
          <cell r="F22">
            <v>0</v>
          </cell>
        </row>
        <row r="23">
          <cell r="B23">
            <v>270216</v>
          </cell>
          <cell r="C23">
            <v>0</v>
          </cell>
          <cell r="E23">
            <v>250216</v>
          </cell>
          <cell r="F23">
            <v>0</v>
          </cell>
        </row>
        <row r="24">
          <cell r="B24">
            <v>270225</v>
          </cell>
          <cell r="C24">
            <v>0</v>
          </cell>
          <cell r="E24">
            <v>250225</v>
          </cell>
          <cell r="F24">
            <v>0</v>
          </cell>
        </row>
        <row r="25">
          <cell r="B25">
            <v>270217</v>
          </cell>
          <cell r="C25">
            <v>0</v>
          </cell>
          <cell r="E25">
            <v>250217</v>
          </cell>
          <cell r="F25">
            <v>0</v>
          </cell>
        </row>
        <row r="26">
          <cell r="B26">
            <v>270226</v>
          </cell>
          <cell r="C26">
            <v>1809575</v>
          </cell>
          <cell r="E26">
            <v>250226</v>
          </cell>
          <cell r="F26">
            <v>1874642</v>
          </cell>
        </row>
        <row r="27">
          <cell r="B27">
            <v>270227</v>
          </cell>
          <cell r="C27">
            <v>212020</v>
          </cell>
          <cell r="E27">
            <v>250227</v>
          </cell>
          <cell r="F27">
            <v>254526</v>
          </cell>
        </row>
        <row r="28">
          <cell r="B28">
            <v>270230</v>
          </cell>
          <cell r="C28">
            <v>1597555</v>
          </cell>
          <cell r="E28">
            <v>250230</v>
          </cell>
          <cell r="F28">
            <v>1620116</v>
          </cell>
        </row>
        <row r="29">
          <cell r="B29">
            <v>270231</v>
          </cell>
          <cell r="C29">
            <v>0</v>
          </cell>
          <cell r="E29">
            <v>250231</v>
          </cell>
          <cell r="F29">
            <v>0</v>
          </cell>
        </row>
        <row r="30">
          <cell r="B30">
            <v>270300</v>
          </cell>
          <cell r="C30">
            <v>12224255</v>
          </cell>
          <cell r="E30">
            <v>250300</v>
          </cell>
          <cell r="F30">
            <v>13499145</v>
          </cell>
        </row>
        <row r="31">
          <cell r="B31">
            <v>270301</v>
          </cell>
          <cell r="C31">
            <v>0</v>
          </cell>
          <cell r="E31">
            <v>250301</v>
          </cell>
          <cell r="F31">
            <v>0</v>
          </cell>
        </row>
        <row r="32">
          <cell r="B32">
            <v>270302</v>
          </cell>
          <cell r="C32">
            <v>0</v>
          </cell>
          <cell r="E32">
            <v>250302</v>
          </cell>
          <cell r="F32">
            <v>0</v>
          </cell>
        </row>
        <row r="33">
          <cell r="B33">
            <v>270303</v>
          </cell>
          <cell r="C33">
            <v>0</v>
          </cell>
          <cell r="E33">
            <v>250303</v>
          </cell>
          <cell r="F33">
            <v>0</v>
          </cell>
        </row>
        <row r="34">
          <cell r="B34">
            <v>270304</v>
          </cell>
          <cell r="C34">
            <v>0</v>
          </cell>
          <cell r="E34">
            <v>250304</v>
          </cell>
          <cell r="F34">
            <v>0</v>
          </cell>
        </row>
        <row r="35">
          <cell r="B35">
            <v>270305</v>
          </cell>
          <cell r="C35">
            <v>0</v>
          </cell>
          <cell r="E35">
            <v>250305</v>
          </cell>
          <cell r="F35">
            <v>0</v>
          </cell>
        </row>
        <row r="36">
          <cell r="B36">
            <v>270306</v>
          </cell>
          <cell r="C36">
            <v>0</v>
          </cell>
          <cell r="E36">
            <v>250306</v>
          </cell>
          <cell r="F36">
            <v>0</v>
          </cell>
        </row>
        <row r="37">
          <cell r="B37">
            <v>270307</v>
          </cell>
          <cell r="C37">
            <v>0</v>
          </cell>
          <cell r="E37">
            <v>250307</v>
          </cell>
          <cell r="F37">
            <v>0</v>
          </cell>
        </row>
        <row r="38">
          <cell r="B38">
            <v>270308</v>
          </cell>
          <cell r="C38">
            <v>0</v>
          </cell>
          <cell r="E38">
            <v>250308</v>
          </cell>
          <cell r="F38">
            <v>0</v>
          </cell>
        </row>
        <row r="39">
          <cell r="B39">
            <v>270309</v>
          </cell>
          <cell r="C39">
            <v>0</v>
          </cell>
          <cell r="E39">
            <v>250309</v>
          </cell>
          <cell r="F39">
            <v>0</v>
          </cell>
        </row>
        <row r="40">
          <cell r="B40">
            <v>270310</v>
          </cell>
          <cell r="C40">
            <v>0</v>
          </cell>
          <cell r="E40">
            <v>250310</v>
          </cell>
          <cell r="F40">
            <v>0</v>
          </cell>
        </row>
        <row r="41">
          <cell r="B41">
            <v>270311</v>
          </cell>
          <cell r="C41">
            <v>0</v>
          </cell>
          <cell r="E41">
            <v>250311</v>
          </cell>
          <cell r="F41">
            <v>0</v>
          </cell>
        </row>
        <row r="42">
          <cell r="B42">
            <v>270312</v>
          </cell>
          <cell r="C42">
            <v>0</v>
          </cell>
          <cell r="E42">
            <v>250312</v>
          </cell>
          <cell r="F42">
            <v>0</v>
          </cell>
        </row>
        <row r="43">
          <cell r="B43">
            <v>270313</v>
          </cell>
          <cell r="C43">
            <v>0</v>
          </cell>
          <cell r="E43">
            <v>250313</v>
          </cell>
          <cell r="F43">
            <v>0</v>
          </cell>
        </row>
        <row r="44">
          <cell r="B44">
            <v>270314</v>
          </cell>
          <cell r="C44">
            <v>0</v>
          </cell>
          <cell r="E44">
            <v>250314</v>
          </cell>
          <cell r="F44">
            <v>0</v>
          </cell>
        </row>
        <row r="45">
          <cell r="B45">
            <v>270315</v>
          </cell>
          <cell r="C45">
            <v>0</v>
          </cell>
          <cell r="E45">
            <v>250315</v>
          </cell>
          <cell r="F45">
            <v>0</v>
          </cell>
        </row>
        <row r="46">
          <cell r="B46">
            <v>270316</v>
          </cell>
          <cell r="C46">
            <v>0</v>
          </cell>
          <cell r="E46">
            <v>250316</v>
          </cell>
          <cell r="F46">
            <v>0</v>
          </cell>
        </row>
        <row r="47">
          <cell r="B47">
            <v>270317</v>
          </cell>
          <cell r="C47">
            <v>0</v>
          </cell>
          <cell r="E47">
            <v>250317</v>
          </cell>
          <cell r="F47">
            <v>0</v>
          </cell>
        </row>
        <row r="48">
          <cell r="B48">
            <v>270318</v>
          </cell>
          <cell r="C48">
            <v>0</v>
          </cell>
          <cell r="E48">
            <v>250318</v>
          </cell>
          <cell r="F48">
            <v>0</v>
          </cell>
        </row>
        <row r="49">
          <cell r="B49">
            <v>270319</v>
          </cell>
          <cell r="C49">
            <v>0</v>
          </cell>
          <cell r="E49">
            <v>250319</v>
          </cell>
          <cell r="F49">
            <v>0</v>
          </cell>
        </row>
        <row r="50">
          <cell r="B50">
            <v>270320</v>
          </cell>
          <cell r="C50">
            <v>0</v>
          </cell>
          <cell r="E50">
            <v>250320</v>
          </cell>
          <cell r="F50">
            <v>0</v>
          </cell>
        </row>
        <row r="51">
          <cell r="B51">
            <v>270321</v>
          </cell>
          <cell r="C51">
            <v>0</v>
          </cell>
          <cell r="E51">
            <v>250321</v>
          </cell>
          <cell r="F51">
            <v>0</v>
          </cell>
        </row>
        <row r="52">
          <cell r="B52">
            <v>270330</v>
          </cell>
          <cell r="C52">
            <v>0</v>
          </cell>
          <cell r="E52">
            <v>250330</v>
          </cell>
          <cell r="F52">
            <v>0</v>
          </cell>
        </row>
        <row r="53">
          <cell r="B53">
            <v>270331</v>
          </cell>
          <cell r="C53">
            <v>0</v>
          </cell>
          <cell r="E53">
            <v>250331</v>
          </cell>
          <cell r="F53">
            <v>0</v>
          </cell>
        </row>
        <row r="54">
          <cell r="B54">
            <v>270332</v>
          </cell>
          <cell r="C54">
            <v>0</v>
          </cell>
          <cell r="E54">
            <v>250332</v>
          </cell>
          <cell r="F54">
            <v>0</v>
          </cell>
        </row>
        <row r="55">
          <cell r="B55">
            <v>270351</v>
          </cell>
          <cell r="C55">
            <v>0</v>
          </cell>
          <cell r="E55">
            <v>250351</v>
          </cell>
          <cell r="F55">
            <v>0</v>
          </cell>
        </row>
        <row r="56">
          <cell r="B56">
            <v>270360</v>
          </cell>
          <cell r="C56">
            <v>12224255</v>
          </cell>
          <cell r="E56">
            <v>250360</v>
          </cell>
          <cell r="F56">
            <v>13499145</v>
          </cell>
        </row>
        <row r="57">
          <cell r="B57">
            <v>270400</v>
          </cell>
          <cell r="C57">
            <v>0</v>
          </cell>
          <cell r="E57">
            <v>250400</v>
          </cell>
          <cell r="F57">
            <v>0</v>
          </cell>
        </row>
        <row r="58">
          <cell r="B58">
            <v>270401</v>
          </cell>
          <cell r="C58">
            <v>0</v>
          </cell>
          <cell r="E58">
            <v>250401</v>
          </cell>
          <cell r="F58">
            <v>0</v>
          </cell>
        </row>
        <row r="59">
          <cell r="B59">
            <v>270402</v>
          </cell>
          <cell r="C59">
            <v>0</v>
          </cell>
          <cell r="E59">
            <v>250402</v>
          </cell>
          <cell r="F59">
            <v>0</v>
          </cell>
        </row>
        <row r="60">
          <cell r="B60">
            <v>270403</v>
          </cell>
          <cell r="C60">
            <v>0</v>
          </cell>
          <cell r="E60">
            <v>250403</v>
          </cell>
          <cell r="F60">
            <v>0</v>
          </cell>
        </row>
        <row r="61">
          <cell r="B61">
            <v>270404</v>
          </cell>
          <cell r="C61">
            <v>0</v>
          </cell>
          <cell r="E61">
            <v>250404</v>
          </cell>
          <cell r="F61">
            <v>0</v>
          </cell>
        </row>
        <row r="62">
          <cell r="B62">
            <v>270409</v>
          </cell>
          <cell r="C62">
            <v>0</v>
          </cell>
          <cell r="E62">
            <v>250409</v>
          </cell>
          <cell r="F62">
            <v>0</v>
          </cell>
        </row>
        <row r="63">
          <cell r="B63">
            <v>270405</v>
          </cell>
          <cell r="C63">
            <v>0</v>
          </cell>
          <cell r="E63">
            <v>250405</v>
          </cell>
          <cell r="F63">
            <v>0</v>
          </cell>
        </row>
        <row r="64">
          <cell r="B64">
            <v>270410</v>
          </cell>
          <cell r="C64">
            <v>0</v>
          </cell>
          <cell r="E64">
            <v>250410</v>
          </cell>
          <cell r="F64">
            <v>0</v>
          </cell>
        </row>
        <row r="65">
          <cell r="B65">
            <v>270411</v>
          </cell>
          <cell r="C65">
            <v>0</v>
          </cell>
          <cell r="E65">
            <v>250411</v>
          </cell>
          <cell r="F65">
            <v>0</v>
          </cell>
        </row>
        <row r="66">
          <cell r="B66">
            <v>270412</v>
          </cell>
          <cell r="C66">
            <v>0</v>
          </cell>
          <cell r="E66">
            <v>250412</v>
          </cell>
          <cell r="F66">
            <v>0</v>
          </cell>
        </row>
        <row r="67">
          <cell r="B67">
            <v>270413</v>
          </cell>
          <cell r="C67">
            <v>0</v>
          </cell>
          <cell r="E67">
            <v>250413</v>
          </cell>
          <cell r="F67">
            <v>0</v>
          </cell>
        </row>
        <row r="68">
          <cell r="B68">
            <v>270419</v>
          </cell>
          <cell r="C68">
            <v>0</v>
          </cell>
          <cell r="E68">
            <v>250419</v>
          </cell>
          <cell r="F68">
            <v>0</v>
          </cell>
        </row>
        <row r="69">
          <cell r="B69">
            <v>270420</v>
          </cell>
          <cell r="C69">
            <v>0</v>
          </cell>
          <cell r="E69">
            <v>250420</v>
          </cell>
          <cell r="F69">
            <v>0</v>
          </cell>
        </row>
        <row r="70">
          <cell r="B70">
            <v>270421</v>
          </cell>
          <cell r="C70">
            <v>0</v>
          </cell>
          <cell r="E70">
            <v>250421</v>
          </cell>
          <cell r="F70">
            <v>0</v>
          </cell>
        </row>
        <row r="71">
          <cell r="B71">
            <v>270422</v>
          </cell>
          <cell r="C71">
            <v>0</v>
          </cell>
          <cell r="E71">
            <v>250422</v>
          </cell>
          <cell r="F71">
            <v>0</v>
          </cell>
        </row>
        <row r="72">
          <cell r="B72">
            <v>270423</v>
          </cell>
          <cell r="C72">
            <v>0</v>
          </cell>
          <cell r="E72">
            <v>250423</v>
          </cell>
          <cell r="F72">
            <v>0</v>
          </cell>
        </row>
        <row r="73">
          <cell r="B73">
            <v>270424</v>
          </cell>
          <cell r="C73">
            <v>0</v>
          </cell>
          <cell r="E73">
            <v>250424</v>
          </cell>
          <cell r="F73">
            <v>0</v>
          </cell>
        </row>
        <row r="74">
          <cell r="B74">
            <v>270429</v>
          </cell>
          <cell r="C74">
            <v>0</v>
          </cell>
          <cell r="E74">
            <v>250429</v>
          </cell>
          <cell r="F74">
            <v>0</v>
          </cell>
        </row>
        <row r="75">
          <cell r="B75">
            <v>270430</v>
          </cell>
          <cell r="C75">
            <v>0</v>
          </cell>
          <cell r="E75">
            <v>250430</v>
          </cell>
          <cell r="F75">
            <v>0</v>
          </cell>
        </row>
        <row r="76">
          <cell r="B76">
            <v>270431</v>
          </cell>
          <cell r="C76">
            <v>0</v>
          </cell>
          <cell r="E76">
            <v>250431</v>
          </cell>
          <cell r="F76">
            <v>0</v>
          </cell>
        </row>
        <row r="77">
          <cell r="B77">
            <v>270432</v>
          </cell>
          <cell r="C77">
            <v>0</v>
          </cell>
          <cell r="E77">
            <v>250432</v>
          </cell>
          <cell r="F77">
            <v>0</v>
          </cell>
        </row>
        <row r="78">
          <cell r="B78">
            <v>270433</v>
          </cell>
          <cell r="C78">
            <v>0</v>
          </cell>
          <cell r="E78">
            <v>250433</v>
          </cell>
          <cell r="F78">
            <v>0</v>
          </cell>
        </row>
        <row r="79">
          <cell r="B79">
            <v>270451</v>
          </cell>
          <cell r="C79">
            <v>0</v>
          </cell>
          <cell r="E79">
            <v>250451</v>
          </cell>
          <cell r="F79">
            <v>0</v>
          </cell>
        </row>
        <row r="80">
          <cell r="B80">
            <v>270500</v>
          </cell>
          <cell r="C80">
            <v>247623</v>
          </cell>
          <cell r="E80">
            <v>250500</v>
          </cell>
          <cell r="F80">
            <v>251409</v>
          </cell>
        </row>
        <row r="81">
          <cell r="B81">
            <v>270600</v>
          </cell>
          <cell r="C81">
            <v>0</v>
          </cell>
          <cell r="E81">
            <v>250600</v>
          </cell>
          <cell r="F81">
            <v>0</v>
          </cell>
        </row>
        <row r="82">
          <cell r="B82">
            <v>270601</v>
          </cell>
          <cell r="C82">
            <v>0</v>
          </cell>
          <cell r="E82">
            <v>250601</v>
          </cell>
          <cell r="F82">
            <v>0</v>
          </cell>
        </row>
        <row r="83">
          <cell r="B83">
            <v>270602</v>
          </cell>
          <cell r="C83">
            <v>0</v>
          </cell>
          <cell r="E83">
            <v>250602</v>
          </cell>
          <cell r="F83">
            <v>0</v>
          </cell>
        </row>
        <row r="84">
          <cell r="B84">
            <v>270603</v>
          </cell>
          <cell r="C84">
            <v>0</v>
          </cell>
          <cell r="E84">
            <v>250603</v>
          </cell>
          <cell r="F84">
            <v>0</v>
          </cell>
        </row>
        <row r="85">
          <cell r="B85">
            <v>270604</v>
          </cell>
          <cell r="C85">
            <v>0</v>
          </cell>
          <cell r="E85">
            <v>250604</v>
          </cell>
          <cell r="F85">
            <v>0</v>
          </cell>
        </row>
        <row r="86">
          <cell r="B86">
            <v>270605</v>
          </cell>
          <cell r="C86">
            <v>0</v>
          </cell>
          <cell r="E86">
            <v>250605</v>
          </cell>
          <cell r="F86">
            <v>0</v>
          </cell>
        </row>
        <row r="87">
          <cell r="B87">
            <v>270606</v>
          </cell>
          <cell r="C87">
            <v>0</v>
          </cell>
          <cell r="E87">
            <v>250606</v>
          </cell>
          <cell r="F87">
            <v>0</v>
          </cell>
        </row>
        <row r="88">
          <cell r="B88">
            <v>270607</v>
          </cell>
          <cell r="C88">
            <v>0</v>
          </cell>
          <cell r="E88">
            <v>250607</v>
          </cell>
          <cell r="F88">
            <v>0</v>
          </cell>
        </row>
        <row r="89">
          <cell r="B89">
            <v>270619</v>
          </cell>
          <cell r="C89">
            <v>0</v>
          </cell>
          <cell r="E89">
            <v>250619</v>
          </cell>
          <cell r="F89">
            <v>0</v>
          </cell>
        </row>
        <row r="90">
          <cell r="B90">
            <v>270620</v>
          </cell>
          <cell r="C90">
            <v>0</v>
          </cell>
          <cell r="E90">
            <v>250620</v>
          </cell>
          <cell r="F90">
            <v>0</v>
          </cell>
        </row>
        <row r="91">
          <cell r="B91">
            <v>270621</v>
          </cell>
          <cell r="C91">
            <v>0</v>
          </cell>
          <cell r="E91">
            <v>250621</v>
          </cell>
          <cell r="F91">
            <v>0</v>
          </cell>
        </row>
        <row r="92">
          <cell r="B92">
            <v>270622</v>
          </cell>
          <cell r="C92">
            <v>0</v>
          </cell>
          <cell r="E92">
            <v>250622</v>
          </cell>
          <cell r="F92">
            <v>0</v>
          </cell>
        </row>
        <row r="93">
          <cell r="B93">
            <v>270623</v>
          </cell>
          <cell r="C93">
            <v>0</v>
          </cell>
          <cell r="E93">
            <v>250623</v>
          </cell>
          <cell r="F93">
            <v>0</v>
          </cell>
        </row>
        <row r="94">
          <cell r="B94">
            <v>270624</v>
          </cell>
          <cell r="C94">
            <v>0</v>
          </cell>
          <cell r="E94">
            <v>250624</v>
          </cell>
          <cell r="F94">
            <v>0</v>
          </cell>
        </row>
        <row r="95">
          <cell r="B95">
            <v>270625</v>
          </cell>
          <cell r="C95">
            <v>0</v>
          </cell>
          <cell r="E95">
            <v>250625</v>
          </cell>
          <cell r="F95">
            <v>0</v>
          </cell>
        </row>
        <row r="96">
          <cell r="B96">
            <v>270626</v>
          </cell>
          <cell r="C96">
            <v>0</v>
          </cell>
          <cell r="E96">
            <v>250626</v>
          </cell>
          <cell r="F96">
            <v>0</v>
          </cell>
        </row>
        <row r="97">
          <cell r="B97">
            <v>270639</v>
          </cell>
          <cell r="C97">
            <v>0</v>
          </cell>
          <cell r="E97">
            <v>250639</v>
          </cell>
          <cell r="F97">
            <v>0</v>
          </cell>
        </row>
        <row r="98">
          <cell r="B98">
            <v>270700</v>
          </cell>
          <cell r="C98">
            <v>0</v>
          </cell>
          <cell r="E98">
            <v>250700</v>
          </cell>
          <cell r="F98">
            <v>103002</v>
          </cell>
        </row>
        <row r="99">
          <cell r="B99">
            <v>270701</v>
          </cell>
          <cell r="C99">
            <v>0</v>
          </cell>
          <cell r="E99">
            <v>250701</v>
          </cell>
          <cell r="F99">
            <v>0</v>
          </cell>
        </row>
        <row r="100">
          <cell r="B100">
            <v>270702</v>
          </cell>
          <cell r="C100">
            <v>0</v>
          </cell>
          <cell r="E100">
            <v>250702</v>
          </cell>
          <cell r="F100">
            <v>0</v>
          </cell>
        </row>
        <row r="101">
          <cell r="B101">
            <v>270703</v>
          </cell>
          <cell r="C101">
            <v>0</v>
          </cell>
          <cell r="E101">
            <v>250703</v>
          </cell>
          <cell r="F101">
            <v>0</v>
          </cell>
        </row>
        <row r="102">
          <cell r="B102">
            <v>270900</v>
          </cell>
          <cell r="C102">
            <v>108178</v>
          </cell>
          <cell r="E102">
            <v>250704</v>
          </cell>
          <cell r="F102">
            <v>0</v>
          </cell>
        </row>
        <row r="103">
          <cell r="B103">
            <v>270901</v>
          </cell>
          <cell r="C103">
            <v>0</v>
          </cell>
          <cell r="E103">
            <v>250705</v>
          </cell>
          <cell r="F103">
            <v>0</v>
          </cell>
        </row>
        <row r="104">
          <cell r="B104">
            <v>270902</v>
          </cell>
          <cell r="C104">
            <v>0</v>
          </cell>
          <cell r="E104">
            <v>250706</v>
          </cell>
          <cell r="F104">
            <v>0</v>
          </cell>
        </row>
        <row r="105">
          <cell r="B105">
            <v>270903</v>
          </cell>
          <cell r="C105">
            <v>0</v>
          </cell>
          <cell r="E105">
            <v>250707</v>
          </cell>
          <cell r="F105">
            <v>0</v>
          </cell>
        </row>
        <row r="106">
          <cell r="B106">
            <v>270904</v>
          </cell>
          <cell r="C106">
            <v>0</v>
          </cell>
          <cell r="E106">
            <v>250708</v>
          </cell>
          <cell r="F106">
            <v>0</v>
          </cell>
        </row>
        <row r="107">
          <cell r="B107">
            <v>270905</v>
          </cell>
          <cell r="C107">
            <v>0</v>
          </cell>
          <cell r="E107">
            <v>250709</v>
          </cell>
          <cell r="F107">
            <v>0</v>
          </cell>
        </row>
        <row r="108">
          <cell r="B108">
            <v>270906</v>
          </cell>
          <cell r="C108">
            <v>0</v>
          </cell>
          <cell r="E108">
            <v>250720</v>
          </cell>
          <cell r="F108">
            <v>0</v>
          </cell>
        </row>
        <row r="109">
          <cell r="B109">
            <v>270907</v>
          </cell>
          <cell r="C109">
            <v>0</v>
          </cell>
          <cell r="E109">
            <v>250710</v>
          </cell>
          <cell r="F109">
            <v>0</v>
          </cell>
        </row>
        <row r="110">
          <cell r="B110">
            <v>270908</v>
          </cell>
          <cell r="C110">
            <v>0</v>
          </cell>
          <cell r="E110">
            <v>250721</v>
          </cell>
          <cell r="F110">
            <v>0</v>
          </cell>
        </row>
        <row r="111">
          <cell r="B111">
            <v>270909</v>
          </cell>
          <cell r="C111">
            <v>0</v>
          </cell>
          <cell r="E111">
            <v>250722</v>
          </cell>
          <cell r="F111">
            <v>0</v>
          </cell>
        </row>
        <row r="112">
          <cell r="B112">
            <v>270920</v>
          </cell>
          <cell r="C112">
            <v>0</v>
          </cell>
          <cell r="E112">
            <v>250723</v>
          </cell>
          <cell r="F112">
            <v>0</v>
          </cell>
        </row>
        <row r="113">
          <cell r="B113">
            <v>270930</v>
          </cell>
          <cell r="C113">
            <v>0</v>
          </cell>
          <cell r="E113">
            <v>250730</v>
          </cell>
          <cell r="F113">
            <v>0</v>
          </cell>
        </row>
        <row r="114">
          <cell r="B114">
            <v>270940</v>
          </cell>
          <cell r="C114">
            <v>108178</v>
          </cell>
          <cell r="E114">
            <v>250731</v>
          </cell>
          <cell r="F114">
            <v>0</v>
          </cell>
        </row>
        <row r="115">
          <cell r="B115">
            <v>270950</v>
          </cell>
          <cell r="C115">
            <v>0</v>
          </cell>
          <cell r="E115">
            <v>250732</v>
          </cell>
          <cell r="F115">
            <v>0</v>
          </cell>
        </row>
        <row r="116">
          <cell r="B116">
            <v>270960</v>
          </cell>
          <cell r="C116">
            <v>0</v>
          </cell>
          <cell r="E116">
            <v>250733</v>
          </cell>
          <cell r="F116">
            <v>101531</v>
          </cell>
        </row>
        <row r="117">
          <cell r="B117">
            <v>270980</v>
          </cell>
          <cell r="C117">
            <v>0</v>
          </cell>
          <cell r="E117">
            <v>250734</v>
          </cell>
          <cell r="F117">
            <v>54461</v>
          </cell>
        </row>
        <row r="118">
          <cell r="B118">
            <v>273000</v>
          </cell>
          <cell r="C118">
            <v>0</v>
          </cell>
          <cell r="E118">
            <v>250735</v>
          </cell>
          <cell r="F118">
            <v>0</v>
          </cell>
        </row>
        <row r="119">
          <cell r="B119">
            <v>273100</v>
          </cell>
          <cell r="C119">
            <v>0</v>
          </cell>
          <cell r="E119">
            <v>250736</v>
          </cell>
          <cell r="F119">
            <v>0</v>
          </cell>
        </row>
        <row r="120">
          <cell r="B120">
            <v>273101</v>
          </cell>
          <cell r="C120">
            <v>0</v>
          </cell>
          <cell r="E120">
            <v>250740</v>
          </cell>
          <cell r="F120">
            <v>47070</v>
          </cell>
        </row>
        <row r="121">
          <cell r="B121">
            <v>273102</v>
          </cell>
          <cell r="C121">
            <v>0</v>
          </cell>
          <cell r="E121">
            <v>250741</v>
          </cell>
          <cell r="F121">
            <v>0</v>
          </cell>
        </row>
        <row r="122">
          <cell r="B122">
            <v>273103</v>
          </cell>
          <cell r="C122">
            <v>0</v>
          </cell>
          <cell r="E122">
            <v>250742</v>
          </cell>
          <cell r="F122">
            <v>0</v>
          </cell>
        </row>
        <row r="123">
          <cell r="B123">
            <v>273104</v>
          </cell>
          <cell r="C123">
            <v>0</v>
          </cell>
          <cell r="E123">
            <v>250743</v>
          </cell>
          <cell r="F123">
            <v>0</v>
          </cell>
        </row>
        <row r="124">
          <cell r="B124">
            <v>273111</v>
          </cell>
          <cell r="C124">
            <v>0</v>
          </cell>
          <cell r="E124">
            <v>250744</v>
          </cell>
          <cell r="F124">
            <v>0</v>
          </cell>
        </row>
        <row r="125">
          <cell r="B125">
            <v>273112</v>
          </cell>
          <cell r="C125">
            <v>0</v>
          </cell>
          <cell r="E125">
            <v>250745</v>
          </cell>
          <cell r="F125">
            <v>0</v>
          </cell>
        </row>
        <row r="126">
          <cell r="B126">
            <v>273121</v>
          </cell>
          <cell r="C126">
            <v>0</v>
          </cell>
          <cell r="E126">
            <v>250746</v>
          </cell>
          <cell r="F126">
            <v>0</v>
          </cell>
        </row>
        <row r="127">
          <cell r="B127">
            <v>273200</v>
          </cell>
          <cell r="C127">
            <v>0</v>
          </cell>
          <cell r="E127">
            <v>250750</v>
          </cell>
          <cell r="F127">
            <v>0</v>
          </cell>
        </row>
        <row r="128">
          <cell r="B128">
            <v>273201</v>
          </cell>
          <cell r="C128">
            <v>0</v>
          </cell>
          <cell r="E128">
            <v>250751</v>
          </cell>
          <cell r="F128">
            <v>0</v>
          </cell>
        </row>
        <row r="129">
          <cell r="B129">
            <v>273202</v>
          </cell>
          <cell r="C129">
            <v>0</v>
          </cell>
          <cell r="E129">
            <v>250761</v>
          </cell>
          <cell r="F129">
            <v>1471</v>
          </cell>
        </row>
        <row r="130">
          <cell r="B130">
            <v>273203</v>
          </cell>
          <cell r="C130">
            <v>0</v>
          </cell>
          <cell r="E130">
            <v>250800</v>
          </cell>
          <cell r="F130">
            <v>46000</v>
          </cell>
        </row>
        <row r="131">
          <cell r="B131">
            <v>273204</v>
          </cell>
          <cell r="C131">
            <v>0</v>
          </cell>
          <cell r="E131">
            <v>250801</v>
          </cell>
          <cell r="F131">
            <v>46000</v>
          </cell>
        </row>
        <row r="132">
          <cell r="B132">
            <v>273211</v>
          </cell>
          <cell r="C132">
            <v>0</v>
          </cell>
          <cell r="E132">
            <v>250802</v>
          </cell>
          <cell r="F132">
            <v>0</v>
          </cell>
        </row>
        <row r="133">
          <cell r="B133">
            <v>273212</v>
          </cell>
          <cell r="C133">
            <v>0</v>
          </cell>
          <cell r="E133">
            <v>250803</v>
          </cell>
          <cell r="F133">
            <v>0</v>
          </cell>
        </row>
        <row r="134">
          <cell r="B134">
            <v>273231</v>
          </cell>
          <cell r="C134">
            <v>0</v>
          </cell>
          <cell r="E134">
            <v>250810</v>
          </cell>
          <cell r="F134">
            <v>46000</v>
          </cell>
        </row>
        <row r="135">
          <cell r="B135">
            <v>274000</v>
          </cell>
          <cell r="C135">
            <v>77830</v>
          </cell>
          <cell r="E135">
            <v>250811</v>
          </cell>
          <cell r="F135">
            <v>0</v>
          </cell>
        </row>
        <row r="136">
          <cell r="B136">
            <v>274100</v>
          </cell>
          <cell r="C136">
            <v>19471</v>
          </cell>
          <cell r="E136">
            <v>250812</v>
          </cell>
          <cell r="F136">
            <v>0</v>
          </cell>
        </row>
        <row r="137">
          <cell r="B137">
            <v>274101</v>
          </cell>
          <cell r="C137">
            <v>17429</v>
          </cell>
          <cell r="E137">
            <v>250813</v>
          </cell>
          <cell r="F137">
            <v>0</v>
          </cell>
        </row>
        <row r="138">
          <cell r="B138">
            <v>274111</v>
          </cell>
          <cell r="C138">
            <v>17331</v>
          </cell>
          <cell r="E138">
            <v>250820</v>
          </cell>
          <cell r="F138">
            <v>0</v>
          </cell>
        </row>
        <row r="139">
          <cell r="B139">
            <v>274112</v>
          </cell>
          <cell r="C139">
            <v>99</v>
          </cell>
          <cell r="E139">
            <v>250821</v>
          </cell>
          <cell r="F139">
            <v>0</v>
          </cell>
        </row>
        <row r="140">
          <cell r="B140">
            <v>274102</v>
          </cell>
          <cell r="C140">
            <v>2041</v>
          </cell>
          <cell r="E140">
            <v>250822</v>
          </cell>
          <cell r="F140">
            <v>0</v>
          </cell>
        </row>
        <row r="141">
          <cell r="B141">
            <v>274103</v>
          </cell>
          <cell r="C141">
            <v>1940</v>
          </cell>
          <cell r="E141">
            <v>250823</v>
          </cell>
          <cell r="F141">
            <v>0</v>
          </cell>
        </row>
        <row r="142">
          <cell r="B142">
            <v>274104</v>
          </cell>
          <cell r="C142">
            <v>0</v>
          </cell>
          <cell r="E142">
            <v>250830</v>
          </cell>
          <cell r="F142">
            <v>0</v>
          </cell>
        </row>
        <row r="143">
          <cell r="B143">
            <v>274105</v>
          </cell>
          <cell r="C143">
            <v>102</v>
          </cell>
          <cell r="E143">
            <v>250900</v>
          </cell>
          <cell r="F143">
            <v>0</v>
          </cell>
        </row>
        <row r="144">
          <cell r="B144">
            <v>274110</v>
          </cell>
          <cell r="C144">
            <v>0</v>
          </cell>
          <cell r="E144">
            <v>250901</v>
          </cell>
          <cell r="F144">
            <v>0</v>
          </cell>
        </row>
        <row r="145">
          <cell r="B145">
            <v>274200</v>
          </cell>
          <cell r="C145">
            <v>58359</v>
          </cell>
          <cell r="E145">
            <v>250902</v>
          </cell>
          <cell r="F145">
            <v>0</v>
          </cell>
        </row>
        <row r="146">
          <cell r="B146">
            <v>274201</v>
          </cell>
          <cell r="C146">
            <v>58266</v>
          </cell>
          <cell r="E146">
            <v>250903</v>
          </cell>
          <cell r="F146">
            <v>0</v>
          </cell>
        </row>
        <row r="147">
          <cell r="B147">
            <v>274202</v>
          </cell>
          <cell r="C147">
            <v>55523</v>
          </cell>
          <cell r="E147">
            <v>250904</v>
          </cell>
          <cell r="F147">
            <v>0</v>
          </cell>
        </row>
        <row r="148">
          <cell r="B148">
            <v>274203</v>
          </cell>
          <cell r="C148">
            <v>1660</v>
          </cell>
          <cell r="E148">
            <v>250910</v>
          </cell>
          <cell r="F148">
            <v>0</v>
          </cell>
        </row>
        <row r="149">
          <cell r="B149">
            <v>274204</v>
          </cell>
          <cell r="C149">
            <v>143</v>
          </cell>
          <cell r="E149">
            <v>250921</v>
          </cell>
          <cell r="F149">
            <v>0</v>
          </cell>
        </row>
        <row r="150">
          <cell r="B150">
            <v>274205</v>
          </cell>
          <cell r="C150">
            <v>940</v>
          </cell>
          <cell r="E150">
            <v>251000</v>
          </cell>
          <cell r="F150">
            <v>58637</v>
          </cell>
        </row>
        <row r="151">
          <cell r="B151">
            <v>274206</v>
          </cell>
          <cell r="C151">
            <v>45</v>
          </cell>
          <cell r="E151">
            <v>251001</v>
          </cell>
          <cell r="F151">
            <v>58637</v>
          </cell>
        </row>
        <row r="152">
          <cell r="B152">
            <v>274207</v>
          </cell>
          <cell r="C152">
            <v>0</v>
          </cell>
          <cell r="E152">
            <v>251002</v>
          </cell>
          <cell r="F152">
            <v>0</v>
          </cell>
        </row>
        <row r="153">
          <cell r="B153">
            <v>274208</v>
          </cell>
          <cell r="C153">
            <v>17</v>
          </cell>
          <cell r="E153">
            <v>251010</v>
          </cell>
          <cell r="F153">
            <v>0</v>
          </cell>
        </row>
        <row r="154">
          <cell r="B154">
            <v>274209</v>
          </cell>
          <cell r="C154">
            <v>31</v>
          </cell>
          <cell r="E154">
            <v>251500</v>
          </cell>
          <cell r="F154">
            <v>44725</v>
          </cell>
        </row>
        <row r="155">
          <cell r="B155">
            <v>274210</v>
          </cell>
          <cell r="C155">
            <v>0</v>
          </cell>
          <cell r="E155">
            <v>251501</v>
          </cell>
          <cell r="F155">
            <v>44725</v>
          </cell>
        </row>
        <row r="156">
          <cell r="B156">
            <v>274221</v>
          </cell>
          <cell r="C156">
            <v>0</v>
          </cell>
          <cell r="E156">
            <v>251502</v>
          </cell>
          <cell r="F156">
            <v>44725</v>
          </cell>
        </row>
        <row r="157">
          <cell r="B157">
            <v>274231</v>
          </cell>
          <cell r="C157">
            <v>0</v>
          </cell>
          <cell r="E157">
            <v>251506</v>
          </cell>
          <cell r="F157">
            <v>0</v>
          </cell>
        </row>
        <row r="158">
          <cell r="B158">
            <v>274232</v>
          </cell>
          <cell r="C158">
            <v>0</v>
          </cell>
          <cell r="E158">
            <v>251507</v>
          </cell>
          <cell r="F158">
            <v>0</v>
          </cell>
        </row>
        <row r="159">
          <cell r="B159">
            <v>274233</v>
          </cell>
          <cell r="C159">
            <v>0</v>
          </cell>
          <cell r="E159">
            <v>251508</v>
          </cell>
          <cell r="F159">
            <v>0</v>
          </cell>
        </row>
        <row r="160">
          <cell r="B160">
            <v>274600</v>
          </cell>
          <cell r="C160">
            <v>0</v>
          </cell>
          <cell r="E160">
            <v>251511</v>
          </cell>
          <cell r="F160">
            <v>0</v>
          </cell>
        </row>
        <row r="161">
          <cell r="B161">
            <v>274601</v>
          </cell>
          <cell r="C161">
            <v>0</v>
          </cell>
          <cell r="E161">
            <v>251512</v>
          </cell>
          <cell r="F161">
            <v>0</v>
          </cell>
        </row>
        <row r="162">
          <cell r="B162">
            <v>274602</v>
          </cell>
          <cell r="C162">
            <v>0</v>
          </cell>
          <cell r="E162">
            <v>251513</v>
          </cell>
          <cell r="F162">
            <v>0</v>
          </cell>
        </row>
        <row r="163">
          <cell r="B163">
            <v>274605</v>
          </cell>
          <cell r="C163">
            <v>0</v>
          </cell>
          <cell r="E163">
            <v>251514</v>
          </cell>
          <cell r="F163">
            <v>0</v>
          </cell>
        </row>
        <row r="164">
          <cell r="B164">
            <v>274606</v>
          </cell>
          <cell r="C164">
            <v>0</v>
          </cell>
          <cell r="E164">
            <v>251519</v>
          </cell>
          <cell r="F164">
            <v>0</v>
          </cell>
        </row>
        <row r="165">
          <cell r="B165">
            <v>275000</v>
          </cell>
          <cell r="C165">
            <v>876345</v>
          </cell>
          <cell r="E165">
            <v>251520</v>
          </cell>
          <cell r="F165">
            <v>0</v>
          </cell>
        </row>
        <row r="166">
          <cell r="B166">
            <v>275100</v>
          </cell>
          <cell r="C166">
            <v>21062</v>
          </cell>
          <cell r="E166">
            <v>251521</v>
          </cell>
          <cell r="F166">
            <v>0</v>
          </cell>
        </row>
        <row r="167">
          <cell r="B167">
            <v>275101</v>
          </cell>
          <cell r="C167">
            <v>0</v>
          </cell>
          <cell r="E167">
            <v>251522</v>
          </cell>
          <cell r="F167">
            <v>0</v>
          </cell>
        </row>
        <row r="168">
          <cell r="B168">
            <v>275102</v>
          </cell>
          <cell r="C168">
            <v>0</v>
          </cell>
          <cell r="E168">
            <v>251523</v>
          </cell>
          <cell r="F168">
            <v>0</v>
          </cell>
        </row>
        <row r="169">
          <cell r="B169">
            <v>275103</v>
          </cell>
          <cell r="C169">
            <v>0</v>
          </cell>
          <cell r="E169">
            <v>251524</v>
          </cell>
          <cell r="F169">
            <v>0</v>
          </cell>
        </row>
        <row r="170">
          <cell r="B170">
            <v>275104</v>
          </cell>
          <cell r="C170">
            <v>9435</v>
          </cell>
          <cell r="E170">
            <v>251525</v>
          </cell>
          <cell r="F170">
            <v>0</v>
          </cell>
        </row>
        <row r="171">
          <cell r="B171">
            <v>275105</v>
          </cell>
          <cell r="C171">
            <v>11627</v>
          </cell>
          <cell r="E171">
            <v>251526</v>
          </cell>
          <cell r="F171">
            <v>0</v>
          </cell>
        </row>
        <row r="172">
          <cell r="B172">
            <v>275200</v>
          </cell>
          <cell r="C172">
            <v>677743</v>
          </cell>
          <cell r="E172">
            <v>251530</v>
          </cell>
          <cell r="F172">
            <v>0</v>
          </cell>
        </row>
        <row r="173">
          <cell r="B173">
            <v>275201</v>
          </cell>
          <cell r="C173">
            <v>189008</v>
          </cell>
          <cell r="E173">
            <v>251531</v>
          </cell>
          <cell r="F173">
            <v>0</v>
          </cell>
        </row>
        <row r="174">
          <cell r="B174">
            <v>275202</v>
          </cell>
          <cell r="C174">
            <v>0</v>
          </cell>
          <cell r="E174">
            <v>251541</v>
          </cell>
          <cell r="F174">
            <v>0</v>
          </cell>
        </row>
        <row r="175">
          <cell r="B175">
            <v>275203</v>
          </cell>
          <cell r="C175">
            <v>55140</v>
          </cell>
          <cell r="E175">
            <v>251542</v>
          </cell>
          <cell r="F175">
            <v>0</v>
          </cell>
        </row>
        <row r="176">
          <cell r="B176">
            <v>275204</v>
          </cell>
          <cell r="C176">
            <v>34531</v>
          </cell>
          <cell r="E176">
            <v>251543</v>
          </cell>
          <cell r="F176">
            <v>0</v>
          </cell>
        </row>
        <row r="177">
          <cell r="B177">
            <v>275205</v>
          </cell>
          <cell r="C177">
            <v>14970</v>
          </cell>
          <cell r="E177">
            <v>251551</v>
          </cell>
          <cell r="F177">
            <v>0</v>
          </cell>
        </row>
        <row r="178">
          <cell r="B178">
            <v>275206</v>
          </cell>
          <cell r="C178">
            <v>34962</v>
          </cell>
          <cell r="E178">
            <v>252000</v>
          </cell>
          <cell r="F178">
            <v>430858</v>
          </cell>
        </row>
        <row r="179">
          <cell r="B179">
            <v>275207</v>
          </cell>
          <cell r="C179">
            <v>89991</v>
          </cell>
          <cell r="E179">
            <v>252001</v>
          </cell>
          <cell r="F179">
            <v>0</v>
          </cell>
        </row>
        <row r="180">
          <cell r="B180">
            <v>275208</v>
          </cell>
          <cell r="C180">
            <v>259140</v>
          </cell>
          <cell r="E180">
            <v>252002</v>
          </cell>
          <cell r="F180">
            <v>0</v>
          </cell>
        </row>
        <row r="181">
          <cell r="B181">
            <v>275300</v>
          </cell>
          <cell r="C181">
            <v>0</v>
          </cell>
          <cell r="E181">
            <v>252003</v>
          </cell>
          <cell r="F181">
            <v>0</v>
          </cell>
        </row>
        <row r="182">
          <cell r="B182">
            <v>275400</v>
          </cell>
          <cell r="C182">
            <v>6368</v>
          </cell>
          <cell r="E182">
            <v>252004</v>
          </cell>
          <cell r="F182">
            <v>0</v>
          </cell>
        </row>
        <row r="183">
          <cell r="B183">
            <v>275401</v>
          </cell>
          <cell r="C183">
            <v>6368</v>
          </cell>
          <cell r="E183">
            <v>252008</v>
          </cell>
          <cell r="F183">
            <v>0</v>
          </cell>
        </row>
        <row r="184">
          <cell r="B184">
            <v>275402</v>
          </cell>
          <cell r="C184">
            <v>0</v>
          </cell>
          <cell r="E184">
            <v>252009</v>
          </cell>
          <cell r="F184">
            <v>0</v>
          </cell>
        </row>
        <row r="185">
          <cell r="B185">
            <v>275403</v>
          </cell>
          <cell r="C185">
            <v>0</v>
          </cell>
          <cell r="E185">
            <v>252010</v>
          </cell>
          <cell r="F185">
            <v>0</v>
          </cell>
        </row>
        <row r="186">
          <cell r="B186">
            <v>275500</v>
          </cell>
          <cell r="C186">
            <v>115160</v>
          </cell>
          <cell r="E186">
            <v>252014</v>
          </cell>
          <cell r="F186">
            <v>0</v>
          </cell>
        </row>
        <row r="187">
          <cell r="B187">
            <v>275501</v>
          </cell>
          <cell r="C187">
            <v>0</v>
          </cell>
          <cell r="E187">
            <v>252015</v>
          </cell>
          <cell r="F187">
            <v>1731</v>
          </cell>
        </row>
        <row r="188">
          <cell r="B188">
            <v>275502</v>
          </cell>
          <cell r="C188">
            <v>39822</v>
          </cell>
          <cell r="E188">
            <v>252016</v>
          </cell>
          <cell r="F188">
            <v>1731</v>
          </cell>
        </row>
        <row r="189">
          <cell r="B189">
            <v>275503</v>
          </cell>
          <cell r="C189">
            <v>31629</v>
          </cell>
          <cell r="E189">
            <v>252020</v>
          </cell>
          <cell r="F189">
            <v>0</v>
          </cell>
        </row>
        <row r="190">
          <cell r="B190">
            <v>275504</v>
          </cell>
          <cell r="C190">
            <v>0</v>
          </cell>
          <cell r="E190">
            <v>252021</v>
          </cell>
          <cell r="F190">
            <v>0</v>
          </cell>
        </row>
        <row r="191">
          <cell r="B191">
            <v>275505</v>
          </cell>
          <cell r="C191">
            <v>13709</v>
          </cell>
          <cell r="E191">
            <v>252022</v>
          </cell>
          <cell r="F191">
            <v>0</v>
          </cell>
        </row>
        <row r="192">
          <cell r="B192">
            <v>275506</v>
          </cell>
          <cell r="C192">
            <v>30000</v>
          </cell>
          <cell r="E192">
            <v>252023</v>
          </cell>
          <cell r="F192">
            <v>0</v>
          </cell>
        </row>
        <row r="193">
          <cell r="B193">
            <v>275600</v>
          </cell>
          <cell r="C193">
            <v>15823</v>
          </cell>
          <cell r="E193">
            <v>252024</v>
          </cell>
          <cell r="F193">
            <v>0</v>
          </cell>
        </row>
        <row r="194">
          <cell r="B194">
            <v>275601</v>
          </cell>
          <cell r="C194">
            <v>15000</v>
          </cell>
          <cell r="E194">
            <v>252028</v>
          </cell>
          <cell r="F194">
            <v>0</v>
          </cell>
        </row>
        <row r="195">
          <cell r="B195">
            <v>275602</v>
          </cell>
          <cell r="C195">
            <v>823</v>
          </cell>
          <cell r="E195">
            <v>252029</v>
          </cell>
          <cell r="F195">
            <v>371503</v>
          </cell>
        </row>
        <row r="196">
          <cell r="B196">
            <v>275700</v>
          </cell>
          <cell r="C196">
            <v>40190</v>
          </cell>
          <cell r="E196">
            <v>252030</v>
          </cell>
          <cell r="F196">
            <v>371503</v>
          </cell>
        </row>
        <row r="197">
          <cell r="B197">
            <v>275701</v>
          </cell>
          <cell r="C197">
            <v>10190</v>
          </cell>
          <cell r="E197">
            <v>252034</v>
          </cell>
          <cell r="F197">
            <v>0</v>
          </cell>
        </row>
        <row r="198">
          <cell r="B198">
            <v>275702</v>
          </cell>
          <cell r="C198">
            <v>30000</v>
          </cell>
          <cell r="E198">
            <v>252035</v>
          </cell>
          <cell r="F198">
            <v>0</v>
          </cell>
        </row>
        <row r="199">
          <cell r="B199">
            <v>276000</v>
          </cell>
          <cell r="C199">
            <v>3732589</v>
          </cell>
          <cell r="E199">
            <v>252036</v>
          </cell>
          <cell r="F199">
            <v>625</v>
          </cell>
        </row>
        <row r="200">
          <cell r="B200">
            <v>276100</v>
          </cell>
          <cell r="C200">
            <v>1663381</v>
          </cell>
          <cell r="E200">
            <v>252037</v>
          </cell>
          <cell r="F200">
            <v>0</v>
          </cell>
        </row>
        <row r="201">
          <cell r="B201">
            <v>276101</v>
          </cell>
          <cell r="C201">
            <v>207516</v>
          </cell>
          <cell r="E201">
            <v>252041</v>
          </cell>
          <cell r="F201">
            <v>625</v>
          </cell>
        </row>
        <row r="202">
          <cell r="B202">
            <v>276102</v>
          </cell>
          <cell r="C202">
            <v>0</v>
          </cell>
          <cell r="E202">
            <v>252042</v>
          </cell>
          <cell r="F202">
            <v>53987</v>
          </cell>
        </row>
        <row r="203">
          <cell r="B203">
            <v>276103</v>
          </cell>
          <cell r="C203">
            <v>0</v>
          </cell>
          <cell r="E203">
            <v>252043</v>
          </cell>
          <cell r="F203">
            <v>0</v>
          </cell>
        </row>
        <row r="204">
          <cell r="B204">
            <v>276104</v>
          </cell>
          <cell r="C204">
            <v>0</v>
          </cell>
          <cell r="E204">
            <v>252044</v>
          </cell>
          <cell r="F204">
            <v>0</v>
          </cell>
        </row>
        <row r="205">
          <cell r="B205">
            <v>276105</v>
          </cell>
          <cell r="C205">
            <v>0</v>
          </cell>
          <cell r="E205">
            <v>252048</v>
          </cell>
          <cell r="F205">
            <v>53987</v>
          </cell>
        </row>
        <row r="206">
          <cell r="B206">
            <v>276106</v>
          </cell>
          <cell r="C206">
            <v>0</v>
          </cell>
          <cell r="E206">
            <v>252049</v>
          </cell>
          <cell r="F206">
            <v>0</v>
          </cell>
        </row>
        <row r="207">
          <cell r="B207">
            <v>276107</v>
          </cell>
          <cell r="C207">
            <v>0</v>
          </cell>
          <cell r="E207">
            <v>252050</v>
          </cell>
          <cell r="F207">
            <v>0</v>
          </cell>
        </row>
        <row r="208">
          <cell r="B208">
            <v>276108</v>
          </cell>
          <cell r="C208">
            <v>32100</v>
          </cell>
          <cell r="E208">
            <v>252051</v>
          </cell>
          <cell r="F208">
            <v>0</v>
          </cell>
        </row>
        <row r="209">
          <cell r="B209">
            <v>276109</v>
          </cell>
          <cell r="C209">
            <v>0</v>
          </cell>
          <cell r="E209">
            <v>252052</v>
          </cell>
          <cell r="F209">
            <v>1929</v>
          </cell>
        </row>
        <row r="210">
          <cell r="B210">
            <v>276110</v>
          </cell>
          <cell r="C210">
            <v>0</v>
          </cell>
          <cell r="E210">
            <v>252053</v>
          </cell>
          <cell r="F210">
            <v>0</v>
          </cell>
        </row>
        <row r="211">
          <cell r="B211">
            <v>276111</v>
          </cell>
          <cell r="C211">
            <v>0</v>
          </cell>
          <cell r="E211">
            <v>252061</v>
          </cell>
          <cell r="F211">
            <v>1083</v>
          </cell>
        </row>
        <row r="212">
          <cell r="B212">
            <v>276112</v>
          </cell>
          <cell r="C212">
            <v>0</v>
          </cell>
          <cell r="E212">
            <v>253000</v>
          </cell>
          <cell r="F212">
            <v>35439</v>
          </cell>
        </row>
        <row r="213">
          <cell r="B213">
            <v>276113</v>
          </cell>
          <cell r="C213">
            <v>54639</v>
          </cell>
          <cell r="E213">
            <v>253100</v>
          </cell>
          <cell r="F213">
            <v>0</v>
          </cell>
        </row>
        <row r="214">
          <cell r="B214">
            <v>276114</v>
          </cell>
          <cell r="C214">
            <v>0</v>
          </cell>
          <cell r="E214">
            <v>253101</v>
          </cell>
          <cell r="F214">
            <v>0</v>
          </cell>
        </row>
        <row r="215">
          <cell r="B215">
            <v>276115</v>
          </cell>
          <cell r="C215">
            <v>32784</v>
          </cell>
          <cell r="E215">
            <v>253102</v>
          </cell>
          <cell r="F215">
            <v>0</v>
          </cell>
        </row>
        <row r="216">
          <cell r="B216">
            <v>276116</v>
          </cell>
          <cell r="C216">
            <v>65995</v>
          </cell>
          <cell r="E216">
            <v>253103</v>
          </cell>
          <cell r="F216">
            <v>0</v>
          </cell>
        </row>
        <row r="217">
          <cell r="B217">
            <v>276117</v>
          </cell>
          <cell r="C217">
            <v>0</v>
          </cell>
          <cell r="E217">
            <v>253104</v>
          </cell>
          <cell r="F217">
            <v>0</v>
          </cell>
        </row>
        <row r="218">
          <cell r="B218">
            <v>276118</v>
          </cell>
          <cell r="C218">
            <v>21998</v>
          </cell>
          <cell r="E218">
            <v>253105</v>
          </cell>
          <cell r="F218">
            <v>0</v>
          </cell>
        </row>
        <row r="219">
          <cell r="B219">
            <v>276120</v>
          </cell>
          <cell r="C219">
            <v>0</v>
          </cell>
          <cell r="E219">
            <v>253106</v>
          </cell>
          <cell r="F219">
            <v>0</v>
          </cell>
        </row>
        <row r="220">
          <cell r="B220">
            <v>276121</v>
          </cell>
          <cell r="C220">
            <v>749727</v>
          </cell>
          <cell r="E220">
            <v>253111</v>
          </cell>
          <cell r="F220">
            <v>0</v>
          </cell>
        </row>
        <row r="221">
          <cell r="B221">
            <v>276122</v>
          </cell>
          <cell r="C221">
            <v>0</v>
          </cell>
          <cell r="E221">
            <v>253200</v>
          </cell>
          <cell r="F221">
            <v>35439</v>
          </cell>
        </row>
        <row r="222">
          <cell r="B222">
            <v>276123</v>
          </cell>
          <cell r="C222">
            <v>0</v>
          </cell>
          <cell r="E222">
            <v>253201</v>
          </cell>
          <cell r="F222">
            <v>21773</v>
          </cell>
        </row>
        <row r="223">
          <cell r="B223">
            <v>276124</v>
          </cell>
          <cell r="C223">
            <v>0</v>
          </cell>
          <cell r="E223">
            <v>253202</v>
          </cell>
          <cell r="F223">
            <v>21374</v>
          </cell>
        </row>
        <row r="224">
          <cell r="B224">
            <v>276125</v>
          </cell>
          <cell r="C224">
            <v>437205</v>
          </cell>
          <cell r="E224">
            <v>253203</v>
          </cell>
          <cell r="F224">
            <v>399</v>
          </cell>
        </row>
        <row r="225">
          <cell r="B225">
            <v>276126</v>
          </cell>
          <cell r="C225">
            <v>133850</v>
          </cell>
          <cell r="E225">
            <v>253204</v>
          </cell>
          <cell r="F225">
            <v>0</v>
          </cell>
        </row>
        <row r="226">
          <cell r="B226">
            <v>276127</v>
          </cell>
          <cell r="C226">
            <v>178672</v>
          </cell>
          <cell r="E226">
            <v>253205</v>
          </cell>
          <cell r="F226">
            <v>13666</v>
          </cell>
        </row>
        <row r="227">
          <cell r="B227">
            <v>276128</v>
          </cell>
          <cell r="C227">
            <v>0</v>
          </cell>
          <cell r="E227">
            <v>253206</v>
          </cell>
          <cell r="F227">
            <v>0</v>
          </cell>
        </row>
        <row r="228">
          <cell r="B228">
            <v>276130</v>
          </cell>
          <cell r="C228">
            <v>0</v>
          </cell>
          <cell r="E228">
            <v>253211</v>
          </cell>
          <cell r="F228">
            <v>0</v>
          </cell>
        </row>
        <row r="229">
          <cell r="B229">
            <v>276131</v>
          </cell>
          <cell r="C229">
            <v>128339</v>
          </cell>
          <cell r="E229">
            <v>253300</v>
          </cell>
          <cell r="F229">
            <v>0</v>
          </cell>
        </row>
        <row r="230">
          <cell r="B230">
            <v>276132</v>
          </cell>
          <cell r="C230">
            <v>0</v>
          </cell>
          <cell r="E230">
            <v>253301</v>
          </cell>
          <cell r="F230">
            <v>0</v>
          </cell>
        </row>
        <row r="231">
          <cell r="B231">
            <v>276133</v>
          </cell>
          <cell r="C231">
            <v>0</v>
          </cell>
          <cell r="E231">
            <v>253302</v>
          </cell>
          <cell r="F231">
            <v>0</v>
          </cell>
        </row>
        <row r="232">
          <cell r="B232">
            <v>276134</v>
          </cell>
          <cell r="C232">
            <v>0</v>
          </cell>
          <cell r="E232">
            <v>253303</v>
          </cell>
          <cell r="F232">
            <v>0</v>
          </cell>
        </row>
        <row r="233">
          <cell r="B233">
            <v>276135</v>
          </cell>
          <cell r="C233">
            <v>0</v>
          </cell>
          <cell r="E233">
            <v>253304</v>
          </cell>
          <cell r="F233">
            <v>0</v>
          </cell>
        </row>
        <row r="234">
          <cell r="B234">
            <v>276136</v>
          </cell>
          <cell r="C234">
            <v>0</v>
          </cell>
          <cell r="E234">
            <v>253305</v>
          </cell>
          <cell r="F234">
            <v>0</v>
          </cell>
        </row>
        <row r="235">
          <cell r="B235">
            <v>276137</v>
          </cell>
          <cell r="C235">
            <v>0</v>
          </cell>
          <cell r="E235">
            <v>253306</v>
          </cell>
          <cell r="F235">
            <v>0</v>
          </cell>
        </row>
        <row r="236">
          <cell r="B236">
            <v>276138</v>
          </cell>
          <cell r="C236">
            <v>112125</v>
          </cell>
          <cell r="E236">
            <v>253307</v>
          </cell>
          <cell r="F236">
            <v>0</v>
          </cell>
        </row>
        <row r="237">
          <cell r="B237">
            <v>276139</v>
          </cell>
          <cell r="C237">
            <v>0</v>
          </cell>
          <cell r="E237">
            <v>253308</v>
          </cell>
          <cell r="F237">
            <v>0</v>
          </cell>
        </row>
        <row r="238">
          <cell r="B238">
            <v>276140</v>
          </cell>
          <cell r="C238">
            <v>0</v>
          </cell>
          <cell r="E238">
            <v>253309</v>
          </cell>
          <cell r="F238">
            <v>0</v>
          </cell>
        </row>
        <row r="239">
          <cell r="B239">
            <v>276141</v>
          </cell>
          <cell r="C239">
            <v>16214</v>
          </cell>
          <cell r="E239">
            <v>253320</v>
          </cell>
          <cell r="F239">
            <v>0</v>
          </cell>
        </row>
        <row r="240">
          <cell r="B240">
            <v>276142</v>
          </cell>
          <cell r="C240">
            <v>0</v>
          </cell>
          <cell r="E240">
            <v>253330</v>
          </cell>
          <cell r="F240">
            <v>0</v>
          </cell>
        </row>
        <row r="241">
          <cell r="B241">
            <v>276143</v>
          </cell>
          <cell r="C241">
            <v>0</v>
          </cell>
          <cell r="E241">
            <v>253340</v>
          </cell>
          <cell r="F241">
            <v>0</v>
          </cell>
        </row>
        <row r="242">
          <cell r="B242">
            <v>276144</v>
          </cell>
          <cell r="C242">
            <v>0</v>
          </cell>
          <cell r="E242">
            <v>253380</v>
          </cell>
          <cell r="F242">
            <v>0</v>
          </cell>
        </row>
        <row r="243">
          <cell r="B243">
            <v>276150</v>
          </cell>
          <cell r="C243">
            <v>0</v>
          </cell>
          <cell r="E243">
            <v>254000</v>
          </cell>
          <cell r="F243">
            <v>348495</v>
          </cell>
        </row>
        <row r="244">
          <cell r="B244">
            <v>276151</v>
          </cell>
          <cell r="C244">
            <v>133234</v>
          </cell>
          <cell r="E244">
            <v>254100</v>
          </cell>
          <cell r="F244">
            <v>32935</v>
          </cell>
        </row>
        <row r="245">
          <cell r="B245">
            <v>276152</v>
          </cell>
          <cell r="C245">
            <v>89409</v>
          </cell>
          <cell r="E245">
            <v>254101</v>
          </cell>
          <cell r="F245">
            <v>30346</v>
          </cell>
        </row>
        <row r="246">
          <cell r="B246">
            <v>276153</v>
          </cell>
          <cell r="C246">
            <v>0</v>
          </cell>
          <cell r="E246">
            <v>254111</v>
          </cell>
          <cell r="F246">
            <v>30220</v>
          </cell>
        </row>
        <row r="247">
          <cell r="B247">
            <v>276154</v>
          </cell>
          <cell r="C247">
            <v>1805</v>
          </cell>
          <cell r="E247">
            <v>254112</v>
          </cell>
          <cell r="F247">
            <v>126</v>
          </cell>
        </row>
        <row r="248">
          <cell r="B248">
            <v>276155</v>
          </cell>
          <cell r="C248">
            <v>0</v>
          </cell>
          <cell r="E248">
            <v>254102</v>
          </cell>
          <cell r="F248">
            <v>2589</v>
          </cell>
        </row>
        <row r="249">
          <cell r="B249">
            <v>276156</v>
          </cell>
          <cell r="C249">
            <v>346</v>
          </cell>
          <cell r="E249">
            <v>254103</v>
          </cell>
          <cell r="F249">
            <v>2470</v>
          </cell>
        </row>
        <row r="250">
          <cell r="B250">
            <v>276157</v>
          </cell>
          <cell r="C250">
            <v>0</v>
          </cell>
          <cell r="E250">
            <v>254104</v>
          </cell>
          <cell r="F250">
            <v>0</v>
          </cell>
        </row>
        <row r="251">
          <cell r="B251">
            <v>276158</v>
          </cell>
          <cell r="C251">
            <v>0</v>
          </cell>
          <cell r="E251">
            <v>254105</v>
          </cell>
          <cell r="F251">
            <v>0</v>
          </cell>
        </row>
        <row r="252">
          <cell r="B252">
            <v>276159</v>
          </cell>
          <cell r="C252">
            <v>0</v>
          </cell>
          <cell r="E252">
            <v>254106</v>
          </cell>
          <cell r="F252">
            <v>120</v>
          </cell>
        </row>
        <row r="253">
          <cell r="B253">
            <v>276160</v>
          </cell>
          <cell r="C253">
            <v>17650</v>
          </cell>
          <cell r="E253">
            <v>254200</v>
          </cell>
          <cell r="F253">
            <v>305859</v>
          </cell>
        </row>
        <row r="254">
          <cell r="B254">
            <v>276161</v>
          </cell>
          <cell r="C254">
            <v>6628</v>
          </cell>
          <cell r="E254">
            <v>254201</v>
          </cell>
          <cell r="F254">
            <v>0</v>
          </cell>
        </row>
        <row r="255">
          <cell r="B255">
            <v>276162</v>
          </cell>
          <cell r="C255">
            <v>7800</v>
          </cell>
          <cell r="E255">
            <v>254202</v>
          </cell>
          <cell r="F255">
            <v>0</v>
          </cell>
        </row>
        <row r="256">
          <cell r="B256">
            <v>276163</v>
          </cell>
          <cell r="C256">
            <v>5899</v>
          </cell>
          <cell r="E256">
            <v>254203</v>
          </cell>
          <cell r="F256">
            <v>0</v>
          </cell>
        </row>
        <row r="257">
          <cell r="B257">
            <v>276164</v>
          </cell>
          <cell r="C257">
            <v>0</v>
          </cell>
          <cell r="E257">
            <v>254204</v>
          </cell>
          <cell r="F257">
            <v>0</v>
          </cell>
        </row>
        <row r="258">
          <cell r="B258">
            <v>276165</v>
          </cell>
          <cell r="C258">
            <v>0</v>
          </cell>
          <cell r="E258">
            <v>254205</v>
          </cell>
          <cell r="F258">
            <v>191476</v>
          </cell>
        </row>
        <row r="259">
          <cell r="B259">
            <v>276166</v>
          </cell>
          <cell r="C259">
            <v>2399</v>
          </cell>
          <cell r="E259">
            <v>254206</v>
          </cell>
          <cell r="F259">
            <v>102550</v>
          </cell>
        </row>
        <row r="260">
          <cell r="B260">
            <v>276167</v>
          </cell>
          <cell r="C260">
            <v>1299</v>
          </cell>
          <cell r="E260">
            <v>254207</v>
          </cell>
          <cell r="F260">
            <v>88926</v>
          </cell>
        </row>
        <row r="261">
          <cell r="B261">
            <v>276170</v>
          </cell>
          <cell r="C261">
            <v>444565</v>
          </cell>
          <cell r="E261">
            <v>254208</v>
          </cell>
          <cell r="F261">
            <v>114383</v>
          </cell>
        </row>
        <row r="262">
          <cell r="B262">
            <v>276171</v>
          </cell>
          <cell r="C262">
            <v>254767</v>
          </cell>
          <cell r="E262">
            <v>254300</v>
          </cell>
          <cell r="F262">
            <v>9701</v>
          </cell>
        </row>
        <row r="263">
          <cell r="B263">
            <v>276172</v>
          </cell>
          <cell r="C263">
            <v>189798</v>
          </cell>
          <cell r="E263">
            <v>254301</v>
          </cell>
          <cell r="F263">
            <v>0</v>
          </cell>
        </row>
        <row r="264">
          <cell r="B264">
            <v>276173</v>
          </cell>
          <cell r="C264">
            <v>0</v>
          </cell>
          <cell r="E264">
            <v>254302</v>
          </cell>
          <cell r="F264">
            <v>0</v>
          </cell>
        </row>
        <row r="265">
          <cell r="B265">
            <v>276174</v>
          </cell>
          <cell r="C265">
            <v>0</v>
          </cell>
          <cell r="E265">
            <v>254303</v>
          </cell>
          <cell r="F265">
            <v>12</v>
          </cell>
        </row>
        <row r="266">
          <cell r="B266">
            <v>276200</v>
          </cell>
          <cell r="C266">
            <v>191645</v>
          </cell>
          <cell r="E266">
            <v>254304</v>
          </cell>
          <cell r="F266">
            <v>5</v>
          </cell>
        </row>
        <row r="267">
          <cell r="B267">
            <v>276300</v>
          </cell>
          <cell r="C267">
            <v>22274</v>
          </cell>
          <cell r="E267">
            <v>254305</v>
          </cell>
          <cell r="F267">
            <v>0</v>
          </cell>
        </row>
        <row r="268">
          <cell r="B268">
            <v>276301</v>
          </cell>
          <cell r="C268">
            <v>0</v>
          </cell>
          <cell r="E268">
            <v>254306</v>
          </cell>
          <cell r="F268">
            <v>9684</v>
          </cell>
        </row>
        <row r="269">
          <cell r="B269">
            <v>276302</v>
          </cell>
          <cell r="C269">
            <v>0</v>
          </cell>
          <cell r="E269">
            <v>254307</v>
          </cell>
          <cell r="F269">
            <v>0</v>
          </cell>
        </row>
        <row r="270">
          <cell r="B270">
            <v>276303</v>
          </cell>
          <cell r="C270">
            <v>13367</v>
          </cell>
          <cell r="E270">
            <v>254311</v>
          </cell>
          <cell r="F270">
            <v>0</v>
          </cell>
        </row>
        <row r="271">
          <cell r="B271">
            <v>276305</v>
          </cell>
          <cell r="C271">
            <v>7875</v>
          </cell>
          <cell r="E271">
            <v>255000</v>
          </cell>
          <cell r="F271">
            <v>0</v>
          </cell>
        </row>
        <row r="272">
          <cell r="B272">
            <v>276306</v>
          </cell>
          <cell r="C272">
            <v>3754</v>
          </cell>
          <cell r="E272">
            <v>255001</v>
          </cell>
          <cell r="F272">
            <v>0</v>
          </cell>
        </row>
        <row r="273">
          <cell r="B273">
            <v>276307</v>
          </cell>
          <cell r="C273">
            <v>4121</v>
          </cell>
          <cell r="E273">
            <v>255002</v>
          </cell>
          <cell r="F273">
            <v>0</v>
          </cell>
        </row>
        <row r="274">
          <cell r="B274">
            <v>276308</v>
          </cell>
          <cell r="C274">
            <v>0</v>
          </cell>
          <cell r="E274">
            <v>255003</v>
          </cell>
          <cell r="F274">
            <v>0</v>
          </cell>
        </row>
        <row r="275">
          <cell r="B275">
            <v>276311</v>
          </cell>
          <cell r="C275">
            <v>71</v>
          </cell>
          <cell r="E275">
            <v>256000</v>
          </cell>
          <cell r="F275">
            <v>149406</v>
          </cell>
        </row>
        <row r="276">
          <cell r="B276">
            <v>276312</v>
          </cell>
          <cell r="C276">
            <v>729</v>
          </cell>
          <cell r="E276">
            <v>256001</v>
          </cell>
          <cell r="F276">
            <v>11902</v>
          </cell>
        </row>
        <row r="277">
          <cell r="B277">
            <v>276313</v>
          </cell>
          <cell r="C277">
            <v>110</v>
          </cell>
          <cell r="E277">
            <v>256002</v>
          </cell>
          <cell r="F277">
            <v>137504</v>
          </cell>
        </row>
        <row r="278">
          <cell r="B278">
            <v>276314</v>
          </cell>
          <cell r="C278">
            <v>123</v>
          </cell>
          <cell r="E278">
            <v>256003</v>
          </cell>
          <cell r="F278">
            <v>0</v>
          </cell>
        </row>
        <row r="279">
          <cell r="B279">
            <v>276315</v>
          </cell>
          <cell r="C279">
            <v>0</v>
          </cell>
          <cell r="E279">
            <v>256004</v>
          </cell>
          <cell r="F279">
            <v>0</v>
          </cell>
        </row>
        <row r="280">
          <cell r="B280">
            <v>276316</v>
          </cell>
          <cell r="C280">
            <v>0</v>
          </cell>
          <cell r="E280">
            <v>256005</v>
          </cell>
          <cell r="F280">
            <v>0</v>
          </cell>
        </row>
        <row r="281">
          <cell r="B281">
            <v>276317</v>
          </cell>
          <cell r="C281">
            <v>0</v>
          </cell>
          <cell r="E281">
            <v>256006</v>
          </cell>
          <cell r="F281">
            <v>0</v>
          </cell>
        </row>
        <row r="282">
          <cell r="B282">
            <v>276400</v>
          </cell>
          <cell r="C282">
            <v>0</v>
          </cell>
          <cell r="E282">
            <v>256007</v>
          </cell>
          <cell r="F282">
            <v>0</v>
          </cell>
        </row>
        <row r="283">
          <cell r="B283">
            <v>276401</v>
          </cell>
          <cell r="C283">
            <v>0</v>
          </cell>
          <cell r="E283">
            <v>257000</v>
          </cell>
          <cell r="F283">
            <v>0</v>
          </cell>
        </row>
        <row r="284">
          <cell r="B284">
            <v>276402</v>
          </cell>
          <cell r="C284">
            <v>0</v>
          </cell>
          <cell r="E284">
            <v>257100</v>
          </cell>
          <cell r="F284">
            <v>0</v>
          </cell>
        </row>
        <row r="285">
          <cell r="B285">
            <v>276500</v>
          </cell>
          <cell r="C285">
            <v>275000</v>
          </cell>
          <cell r="E285">
            <v>257101</v>
          </cell>
          <cell r="F285">
            <v>0</v>
          </cell>
        </row>
        <row r="286">
          <cell r="B286">
            <v>276600</v>
          </cell>
          <cell r="C286">
            <v>399019</v>
          </cell>
          <cell r="E286">
            <v>257102</v>
          </cell>
          <cell r="F286">
            <v>0</v>
          </cell>
        </row>
        <row r="287">
          <cell r="B287">
            <v>276601</v>
          </cell>
          <cell r="C287">
            <v>43763</v>
          </cell>
          <cell r="E287">
            <v>257103</v>
          </cell>
          <cell r="F287">
            <v>0</v>
          </cell>
        </row>
        <row r="288">
          <cell r="B288">
            <v>276602</v>
          </cell>
          <cell r="C288">
            <v>235882</v>
          </cell>
          <cell r="E288">
            <v>257111</v>
          </cell>
          <cell r="F288">
            <v>0</v>
          </cell>
        </row>
        <row r="289">
          <cell r="B289">
            <v>276603</v>
          </cell>
          <cell r="C289">
            <v>11921</v>
          </cell>
          <cell r="E289">
            <v>257120</v>
          </cell>
          <cell r="F289">
            <v>0</v>
          </cell>
        </row>
        <row r="290">
          <cell r="B290">
            <v>276604</v>
          </cell>
          <cell r="C290">
            <v>0</v>
          </cell>
          <cell r="E290">
            <v>257121</v>
          </cell>
          <cell r="F290">
            <v>0</v>
          </cell>
        </row>
        <row r="291">
          <cell r="B291">
            <v>276605</v>
          </cell>
          <cell r="C291">
            <v>623</v>
          </cell>
          <cell r="E291">
            <v>257122</v>
          </cell>
          <cell r="F291">
            <v>0</v>
          </cell>
        </row>
        <row r="292">
          <cell r="B292">
            <v>276606</v>
          </cell>
          <cell r="C292">
            <v>0</v>
          </cell>
          <cell r="E292">
            <v>257200</v>
          </cell>
          <cell r="F292">
            <v>0</v>
          </cell>
        </row>
        <row r="293">
          <cell r="B293">
            <v>276607</v>
          </cell>
          <cell r="C293">
            <v>0</v>
          </cell>
          <cell r="E293">
            <v>259000</v>
          </cell>
          <cell r="F293">
            <v>1017054</v>
          </cell>
        </row>
        <row r="294">
          <cell r="B294">
            <v>276608</v>
          </cell>
          <cell r="C294">
            <v>0</v>
          </cell>
          <cell r="E294">
            <v>259100</v>
          </cell>
          <cell r="F294">
            <v>331999</v>
          </cell>
        </row>
        <row r="295">
          <cell r="B295">
            <v>276609</v>
          </cell>
          <cell r="C295">
            <v>0</v>
          </cell>
          <cell r="E295">
            <v>259101</v>
          </cell>
          <cell r="F295">
            <v>0</v>
          </cell>
        </row>
        <row r="296">
          <cell r="B296">
            <v>276610</v>
          </cell>
          <cell r="C296">
            <v>8220</v>
          </cell>
          <cell r="E296">
            <v>259102</v>
          </cell>
          <cell r="F296">
            <v>0</v>
          </cell>
        </row>
        <row r="297">
          <cell r="B297">
            <v>276611</v>
          </cell>
          <cell r="C297">
            <v>98007</v>
          </cell>
          <cell r="E297">
            <v>259103</v>
          </cell>
          <cell r="F297">
            <v>0</v>
          </cell>
        </row>
        <row r="298">
          <cell r="B298">
            <v>276631</v>
          </cell>
          <cell r="C298">
            <v>603</v>
          </cell>
          <cell r="E298">
            <v>259104</v>
          </cell>
          <cell r="F298">
            <v>200883</v>
          </cell>
        </row>
        <row r="299">
          <cell r="B299">
            <v>276700</v>
          </cell>
          <cell r="C299">
            <v>6749</v>
          </cell>
          <cell r="E299">
            <v>259105</v>
          </cell>
          <cell r="F299">
            <v>200748</v>
          </cell>
        </row>
        <row r="300">
          <cell r="B300">
            <v>276800</v>
          </cell>
          <cell r="C300">
            <v>518375</v>
          </cell>
          <cell r="E300">
            <v>259106</v>
          </cell>
          <cell r="F300">
            <v>135</v>
          </cell>
        </row>
        <row r="301">
          <cell r="B301">
            <v>276900</v>
          </cell>
          <cell r="C301">
            <v>22354</v>
          </cell>
          <cell r="E301">
            <v>259107</v>
          </cell>
          <cell r="F301">
            <v>0</v>
          </cell>
        </row>
        <row r="302">
          <cell r="B302">
            <v>276901</v>
          </cell>
          <cell r="C302">
            <v>0</v>
          </cell>
          <cell r="E302">
            <v>259108</v>
          </cell>
          <cell r="F302">
            <v>0</v>
          </cell>
        </row>
        <row r="303">
          <cell r="B303">
            <v>276902</v>
          </cell>
          <cell r="C303">
            <v>0</v>
          </cell>
          <cell r="E303">
            <v>259121</v>
          </cell>
          <cell r="F303">
            <v>131115</v>
          </cell>
        </row>
        <row r="304">
          <cell r="B304">
            <v>276903</v>
          </cell>
          <cell r="C304">
            <v>0</v>
          </cell>
          <cell r="E304">
            <v>259122</v>
          </cell>
          <cell r="F304">
            <v>0</v>
          </cell>
        </row>
        <row r="305">
          <cell r="B305">
            <v>276904</v>
          </cell>
          <cell r="C305">
            <v>0</v>
          </cell>
          <cell r="E305">
            <v>259123</v>
          </cell>
          <cell r="F305">
            <v>0</v>
          </cell>
        </row>
        <row r="306">
          <cell r="B306">
            <v>276905</v>
          </cell>
          <cell r="C306">
            <v>0</v>
          </cell>
          <cell r="E306">
            <v>259124</v>
          </cell>
          <cell r="F306">
            <v>0</v>
          </cell>
        </row>
        <row r="307">
          <cell r="B307">
            <v>276906</v>
          </cell>
          <cell r="C307">
            <v>0</v>
          </cell>
          <cell r="E307">
            <v>259131</v>
          </cell>
          <cell r="F307">
            <v>0</v>
          </cell>
        </row>
        <row r="308">
          <cell r="B308">
            <v>276907</v>
          </cell>
          <cell r="C308">
            <v>0</v>
          </cell>
          <cell r="E308">
            <v>259132</v>
          </cell>
          <cell r="F308">
            <v>0</v>
          </cell>
        </row>
        <row r="309">
          <cell r="B309">
            <v>276908</v>
          </cell>
          <cell r="C309">
            <v>0</v>
          </cell>
          <cell r="E309">
            <v>259133</v>
          </cell>
          <cell r="F309">
            <v>0</v>
          </cell>
        </row>
        <row r="310">
          <cell r="B310">
            <v>276909</v>
          </cell>
          <cell r="C310">
            <v>0</v>
          </cell>
          <cell r="E310">
            <v>259141</v>
          </cell>
          <cell r="F310">
            <v>0</v>
          </cell>
        </row>
        <row r="311">
          <cell r="B311">
            <v>276910</v>
          </cell>
          <cell r="C311">
            <v>0</v>
          </cell>
          <cell r="E311">
            <v>259150</v>
          </cell>
          <cell r="F311">
            <v>0</v>
          </cell>
        </row>
        <row r="312">
          <cell r="B312">
            <v>276911</v>
          </cell>
          <cell r="C312">
            <v>1286</v>
          </cell>
          <cell r="E312">
            <v>259151</v>
          </cell>
          <cell r="F312">
            <v>0</v>
          </cell>
        </row>
        <row r="313">
          <cell r="B313">
            <v>276912</v>
          </cell>
          <cell r="C313">
            <v>0</v>
          </cell>
          <cell r="E313">
            <v>259152</v>
          </cell>
          <cell r="F313">
            <v>0</v>
          </cell>
        </row>
        <row r="314">
          <cell r="B314">
            <v>276913</v>
          </cell>
          <cell r="C314">
            <v>0</v>
          </cell>
          <cell r="E314">
            <v>259153</v>
          </cell>
          <cell r="F314">
            <v>0</v>
          </cell>
        </row>
        <row r="315">
          <cell r="B315">
            <v>276914</v>
          </cell>
          <cell r="C315">
            <v>0</v>
          </cell>
          <cell r="E315">
            <v>259160</v>
          </cell>
          <cell r="F315">
            <v>0</v>
          </cell>
        </row>
        <row r="316">
          <cell r="B316">
            <v>276915</v>
          </cell>
          <cell r="C316">
            <v>0</v>
          </cell>
          <cell r="E316">
            <v>259161</v>
          </cell>
          <cell r="F316">
            <v>0</v>
          </cell>
        </row>
        <row r="317">
          <cell r="B317">
            <v>276920</v>
          </cell>
          <cell r="C317">
            <v>21069</v>
          </cell>
          <cell r="E317">
            <v>259162</v>
          </cell>
          <cell r="F317">
            <v>0</v>
          </cell>
        </row>
        <row r="318">
          <cell r="B318">
            <v>276921</v>
          </cell>
          <cell r="C318">
            <v>0</v>
          </cell>
          <cell r="E318">
            <v>259163</v>
          </cell>
          <cell r="F318">
            <v>0</v>
          </cell>
        </row>
        <row r="319">
          <cell r="B319">
            <v>276922</v>
          </cell>
          <cell r="C319">
            <v>0</v>
          </cell>
          <cell r="E319">
            <v>259170</v>
          </cell>
          <cell r="F319">
            <v>0</v>
          </cell>
        </row>
        <row r="320">
          <cell r="B320">
            <v>276923</v>
          </cell>
          <cell r="C320">
            <v>0</v>
          </cell>
          <cell r="E320">
            <v>259171</v>
          </cell>
          <cell r="F320">
            <v>0</v>
          </cell>
        </row>
        <row r="321">
          <cell r="B321">
            <v>276924</v>
          </cell>
          <cell r="C321">
            <v>0</v>
          </cell>
          <cell r="E321">
            <v>259172</v>
          </cell>
          <cell r="F321">
            <v>0</v>
          </cell>
        </row>
        <row r="322">
          <cell r="B322">
            <v>276925</v>
          </cell>
          <cell r="C322">
            <v>21069</v>
          </cell>
          <cell r="E322">
            <v>259173</v>
          </cell>
          <cell r="F322">
            <v>0</v>
          </cell>
        </row>
        <row r="323">
          <cell r="B323">
            <v>276926</v>
          </cell>
          <cell r="C323">
            <v>0</v>
          </cell>
          <cell r="E323">
            <v>259200</v>
          </cell>
          <cell r="F323">
            <v>243292</v>
          </cell>
        </row>
        <row r="324">
          <cell r="B324">
            <v>276927</v>
          </cell>
          <cell r="C324">
            <v>0</v>
          </cell>
          <cell r="E324">
            <v>259201</v>
          </cell>
          <cell r="F324">
            <v>242852</v>
          </cell>
        </row>
        <row r="325">
          <cell r="B325">
            <v>276931</v>
          </cell>
          <cell r="C325">
            <v>0</v>
          </cell>
          <cell r="E325">
            <v>259202</v>
          </cell>
          <cell r="F325">
            <v>242852</v>
          </cell>
        </row>
        <row r="326">
          <cell r="B326">
            <v>277000</v>
          </cell>
          <cell r="C326">
            <v>366543</v>
          </cell>
          <cell r="E326">
            <v>259203</v>
          </cell>
          <cell r="F326">
            <v>0</v>
          </cell>
        </row>
        <row r="327">
          <cell r="B327">
            <v>277001</v>
          </cell>
          <cell r="C327">
            <v>0</v>
          </cell>
          <cell r="E327">
            <v>259211</v>
          </cell>
          <cell r="F327">
            <v>440</v>
          </cell>
        </row>
        <row r="328">
          <cell r="B328">
            <v>277002</v>
          </cell>
          <cell r="C328">
            <v>0</v>
          </cell>
          <cell r="E328">
            <v>259221</v>
          </cell>
          <cell r="F328">
            <v>0</v>
          </cell>
        </row>
        <row r="329">
          <cell r="B329">
            <v>277003</v>
          </cell>
          <cell r="C329">
            <v>62994</v>
          </cell>
          <cell r="E329">
            <v>259300</v>
          </cell>
          <cell r="F329">
            <v>21800</v>
          </cell>
        </row>
        <row r="330">
          <cell r="B330">
            <v>277004</v>
          </cell>
          <cell r="C330">
            <v>0</v>
          </cell>
          <cell r="E330">
            <v>259400</v>
          </cell>
          <cell r="F330">
            <v>0</v>
          </cell>
        </row>
        <row r="331">
          <cell r="B331">
            <v>277005</v>
          </cell>
          <cell r="C331">
            <v>0</v>
          </cell>
          <cell r="E331">
            <v>259401</v>
          </cell>
          <cell r="F331">
            <v>0</v>
          </cell>
        </row>
        <row r="332">
          <cell r="B332">
            <v>277006</v>
          </cell>
          <cell r="C332">
            <v>0</v>
          </cell>
          <cell r="E332">
            <v>259402</v>
          </cell>
          <cell r="F332">
            <v>0</v>
          </cell>
        </row>
        <row r="333">
          <cell r="B333">
            <v>277007</v>
          </cell>
          <cell r="C333">
            <v>76698</v>
          </cell>
          <cell r="E333">
            <v>259411</v>
          </cell>
          <cell r="F333">
            <v>0</v>
          </cell>
        </row>
        <row r="334">
          <cell r="B334">
            <v>277008</v>
          </cell>
          <cell r="C334">
            <v>43566</v>
          </cell>
          <cell r="E334">
            <v>259500</v>
          </cell>
          <cell r="F334">
            <v>0</v>
          </cell>
        </row>
        <row r="335">
          <cell r="B335">
            <v>277009</v>
          </cell>
          <cell r="C335">
            <v>7606</v>
          </cell>
          <cell r="E335">
            <v>259501</v>
          </cell>
          <cell r="F335">
            <v>0</v>
          </cell>
        </row>
        <row r="336">
          <cell r="B336">
            <v>277010</v>
          </cell>
          <cell r="C336">
            <v>41353</v>
          </cell>
          <cell r="E336">
            <v>259502</v>
          </cell>
          <cell r="F336">
            <v>0</v>
          </cell>
        </row>
        <row r="337">
          <cell r="B337">
            <v>277011</v>
          </cell>
          <cell r="C337">
            <v>0</v>
          </cell>
          <cell r="E337">
            <v>259511</v>
          </cell>
          <cell r="F337">
            <v>0</v>
          </cell>
        </row>
        <row r="338">
          <cell r="B338">
            <v>277012</v>
          </cell>
          <cell r="C338">
            <v>37032</v>
          </cell>
          <cell r="E338">
            <v>259600</v>
          </cell>
          <cell r="F338">
            <v>0</v>
          </cell>
        </row>
        <row r="339">
          <cell r="B339">
            <v>277013</v>
          </cell>
          <cell r="C339">
            <v>0</v>
          </cell>
          <cell r="E339">
            <v>259700</v>
          </cell>
          <cell r="F339">
            <v>0</v>
          </cell>
        </row>
        <row r="340">
          <cell r="B340">
            <v>277014</v>
          </cell>
          <cell r="C340">
            <v>9578</v>
          </cell>
          <cell r="E340">
            <v>259800</v>
          </cell>
          <cell r="F340">
            <v>0</v>
          </cell>
        </row>
        <row r="341">
          <cell r="B341">
            <v>277015</v>
          </cell>
          <cell r="C341">
            <v>12065</v>
          </cell>
          <cell r="E341">
            <v>259900</v>
          </cell>
          <cell r="F341">
            <v>0</v>
          </cell>
        </row>
        <row r="342">
          <cell r="B342">
            <v>277031</v>
          </cell>
          <cell r="C342">
            <v>75651</v>
          </cell>
          <cell r="E342">
            <v>259901</v>
          </cell>
          <cell r="F342">
            <v>0</v>
          </cell>
        </row>
        <row r="343">
          <cell r="B343">
            <v>277061</v>
          </cell>
          <cell r="C343">
            <v>0</v>
          </cell>
          <cell r="E343">
            <v>259902</v>
          </cell>
          <cell r="F343">
            <v>0</v>
          </cell>
        </row>
        <row r="344">
          <cell r="B344">
            <v>277062</v>
          </cell>
          <cell r="C344">
            <v>0</v>
          </cell>
          <cell r="E344">
            <v>259911</v>
          </cell>
          <cell r="F344">
            <v>0</v>
          </cell>
        </row>
        <row r="345">
          <cell r="B345">
            <v>277063</v>
          </cell>
          <cell r="C345">
            <v>0</v>
          </cell>
          <cell r="E345">
            <v>260000</v>
          </cell>
          <cell r="F345">
            <v>0</v>
          </cell>
        </row>
        <row r="346">
          <cell r="B346">
            <v>277064</v>
          </cell>
          <cell r="C346">
            <v>0</v>
          </cell>
          <cell r="E346">
            <v>260001</v>
          </cell>
          <cell r="F346">
            <v>0</v>
          </cell>
        </row>
        <row r="347">
          <cell r="B347">
            <v>277065</v>
          </cell>
          <cell r="C347">
            <v>0</v>
          </cell>
          <cell r="E347">
            <v>260002</v>
          </cell>
          <cell r="F347">
            <v>0</v>
          </cell>
        </row>
        <row r="348">
          <cell r="B348">
            <v>277066</v>
          </cell>
          <cell r="C348">
            <v>0</v>
          </cell>
          <cell r="E348">
            <v>260011</v>
          </cell>
          <cell r="F348">
            <v>0</v>
          </cell>
        </row>
        <row r="349">
          <cell r="B349">
            <v>277067</v>
          </cell>
          <cell r="C349">
            <v>0</v>
          </cell>
          <cell r="E349">
            <v>260100</v>
          </cell>
          <cell r="F349">
            <v>0</v>
          </cell>
        </row>
        <row r="350">
          <cell r="B350">
            <v>277068</v>
          </cell>
          <cell r="C350">
            <v>0</v>
          </cell>
          <cell r="E350">
            <v>260200</v>
          </cell>
          <cell r="F350">
            <v>0</v>
          </cell>
        </row>
        <row r="351">
          <cell r="B351">
            <v>277069</v>
          </cell>
          <cell r="C351">
            <v>0</v>
          </cell>
          <cell r="E351">
            <v>260300</v>
          </cell>
          <cell r="F351">
            <v>0</v>
          </cell>
        </row>
        <row r="352">
          <cell r="B352">
            <v>277100</v>
          </cell>
          <cell r="C352">
            <v>1612</v>
          </cell>
          <cell r="E352">
            <v>260301</v>
          </cell>
          <cell r="F352">
            <v>0</v>
          </cell>
        </row>
        <row r="353">
          <cell r="B353">
            <v>277101</v>
          </cell>
          <cell r="C353">
            <v>0</v>
          </cell>
          <cell r="E353">
            <v>260302</v>
          </cell>
          <cell r="F353">
            <v>0</v>
          </cell>
        </row>
        <row r="354">
          <cell r="B354">
            <v>277102</v>
          </cell>
          <cell r="C354">
            <v>0</v>
          </cell>
          <cell r="E354">
            <v>260400</v>
          </cell>
          <cell r="F354">
            <v>0</v>
          </cell>
        </row>
        <row r="355">
          <cell r="B355">
            <v>277103</v>
          </cell>
          <cell r="C355">
            <v>0</v>
          </cell>
          <cell r="E355">
            <v>260500</v>
          </cell>
          <cell r="F355">
            <v>80856</v>
          </cell>
        </row>
        <row r="356">
          <cell r="B356">
            <v>277104</v>
          </cell>
          <cell r="C356">
            <v>0</v>
          </cell>
          <cell r="E356">
            <v>260501</v>
          </cell>
          <cell r="F356">
            <v>0</v>
          </cell>
        </row>
        <row r="357">
          <cell r="B357">
            <v>277105</v>
          </cell>
          <cell r="C357">
            <v>0</v>
          </cell>
          <cell r="E357">
            <v>260502</v>
          </cell>
          <cell r="F357">
            <v>0</v>
          </cell>
        </row>
        <row r="358">
          <cell r="B358">
            <v>277106</v>
          </cell>
          <cell r="C358">
            <v>0</v>
          </cell>
          <cell r="E358">
            <v>260503</v>
          </cell>
          <cell r="F358">
            <v>0</v>
          </cell>
        </row>
        <row r="359">
          <cell r="B359">
            <v>277107</v>
          </cell>
          <cell r="C359">
            <v>0</v>
          </cell>
          <cell r="E359">
            <v>260504</v>
          </cell>
          <cell r="F359">
            <v>80856</v>
          </cell>
        </row>
        <row r="360">
          <cell r="B360">
            <v>277108</v>
          </cell>
          <cell r="C360">
            <v>0</v>
          </cell>
          <cell r="E360">
            <v>260505</v>
          </cell>
          <cell r="F360">
            <v>0</v>
          </cell>
        </row>
        <row r="361">
          <cell r="B361">
            <v>277109</v>
          </cell>
          <cell r="C361">
            <v>0</v>
          </cell>
          <cell r="E361">
            <v>260506</v>
          </cell>
          <cell r="F361">
            <v>0</v>
          </cell>
        </row>
        <row r="362">
          <cell r="B362">
            <v>277110</v>
          </cell>
          <cell r="C362">
            <v>0</v>
          </cell>
          <cell r="E362">
            <v>260507</v>
          </cell>
          <cell r="F362">
            <v>0</v>
          </cell>
        </row>
        <row r="363">
          <cell r="B363">
            <v>277111</v>
          </cell>
          <cell r="C363">
            <v>0</v>
          </cell>
          <cell r="E363">
            <v>260508</v>
          </cell>
          <cell r="F363">
            <v>0</v>
          </cell>
        </row>
        <row r="364">
          <cell r="B364">
            <v>277112</v>
          </cell>
          <cell r="C364">
            <v>0</v>
          </cell>
          <cell r="E364">
            <v>260509</v>
          </cell>
          <cell r="F364">
            <v>0</v>
          </cell>
        </row>
        <row r="365">
          <cell r="B365">
            <v>277121</v>
          </cell>
          <cell r="C365">
            <v>0</v>
          </cell>
          <cell r="E365">
            <v>260510</v>
          </cell>
          <cell r="F365">
            <v>0</v>
          </cell>
        </row>
        <row r="366">
          <cell r="B366">
            <v>277122</v>
          </cell>
          <cell r="C366">
            <v>0</v>
          </cell>
          <cell r="E366">
            <v>260511</v>
          </cell>
          <cell r="F366">
            <v>0</v>
          </cell>
        </row>
        <row r="367">
          <cell r="B367">
            <v>277123</v>
          </cell>
          <cell r="C367">
            <v>0</v>
          </cell>
          <cell r="E367">
            <v>260531</v>
          </cell>
          <cell r="F367">
            <v>0</v>
          </cell>
        </row>
        <row r="368">
          <cell r="B368">
            <v>277124</v>
          </cell>
          <cell r="C368">
            <v>0</v>
          </cell>
          <cell r="E368">
            <v>260600</v>
          </cell>
          <cell r="F368">
            <v>0</v>
          </cell>
        </row>
        <row r="369">
          <cell r="B369">
            <v>277125</v>
          </cell>
          <cell r="C369">
            <v>0</v>
          </cell>
          <cell r="E369">
            <v>260700</v>
          </cell>
          <cell r="F369">
            <v>192959</v>
          </cell>
        </row>
        <row r="370">
          <cell r="B370">
            <v>277126</v>
          </cell>
          <cell r="C370">
            <v>0</v>
          </cell>
          <cell r="E370">
            <v>260701</v>
          </cell>
          <cell r="F370">
            <v>126677</v>
          </cell>
        </row>
        <row r="371">
          <cell r="B371">
            <v>277127</v>
          </cell>
          <cell r="C371">
            <v>0</v>
          </cell>
          <cell r="E371">
            <v>260702</v>
          </cell>
          <cell r="F371">
            <v>66283</v>
          </cell>
        </row>
        <row r="372">
          <cell r="B372">
            <v>277128</v>
          </cell>
          <cell r="C372">
            <v>0</v>
          </cell>
          <cell r="E372">
            <v>260703</v>
          </cell>
          <cell r="F372">
            <v>0</v>
          </cell>
        </row>
        <row r="373">
          <cell r="B373">
            <v>277129</v>
          </cell>
          <cell r="C373">
            <v>0</v>
          </cell>
          <cell r="E373">
            <v>260704</v>
          </cell>
          <cell r="F373">
            <v>0</v>
          </cell>
        </row>
        <row r="374">
          <cell r="B374">
            <v>277130</v>
          </cell>
          <cell r="C374">
            <v>0</v>
          </cell>
          <cell r="E374">
            <v>260711</v>
          </cell>
          <cell r="F374">
            <v>0</v>
          </cell>
        </row>
        <row r="375">
          <cell r="B375">
            <v>277131</v>
          </cell>
          <cell r="C375">
            <v>0</v>
          </cell>
          <cell r="E375">
            <v>260721</v>
          </cell>
          <cell r="F375">
            <v>0</v>
          </cell>
        </row>
        <row r="376">
          <cell r="B376">
            <v>277141</v>
          </cell>
          <cell r="C376">
            <v>0</v>
          </cell>
          <cell r="E376">
            <v>260722</v>
          </cell>
          <cell r="F376">
            <v>0</v>
          </cell>
        </row>
        <row r="377">
          <cell r="B377">
            <v>277142</v>
          </cell>
          <cell r="C377">
            <v>0</v>
          </cell>
          <cell r="E377">
            <v>260723</v>
          </cell>
          <cell r="F377">
            <v>0</v>
          </cell>
        </row>
        <row r="378">
          <cell r="B378">
            <v>277143</v>
          </cell>
          <cell r="C378">
            <v>0</v>
          </cell>
          <cell r="E378">
            <v>260724</v>
          </cell>
          <cell r="F378">
            <v>0</v>
          </cell>
        </row>
        <row r="379">
          <cell r="B379">
            <v>277144</v>
          </cell>
          <cell r="C379">
            <v>0</v>
          </cell>
          <cell r="E379">
            <v>260725</v>
          </cell>
          <cell r="F379">
            <v>0</v>
          </cell>
        </row>
        <row r="380">
          <cell r="B380">
            <v>277145</v>
          </cell>
          <cell r="C380">
            <v>0</v>
          </cell>
          <cell r="E380">
            <v>260800</v>
          </cell>
          <cell r="F380">
            <v>2293</v>
          </cell>
        </row>
        <row r="381">
          <cell r="B381">
            <v>277146</v>
          </cell>
          <cell r="C381">
            <v>0</v>
          </cell>
          <cell r="E381">
            <v>260900</v>
          </cell>
          <cell r="F381">
            <v>0</v>
          </cell>
        </row>
        <row r="382">
          <cell r="B382">
            <v>277147</v>
          </cell>
          <cell r="C382">
            <v>0</v>
          </cell>
          <cell r="E382">
            <v>260901</v>
          </cell>
          <cell r="F382">
            <v>0</v>
          </cell>
        </row>
        <row r="383">
          <cell r="B383">
            <v>277148</v>
          </cell>
          <cell r="C383">
            <v>0</v>
          </cell>
          <cell r="E383">
            <v>260902</v>
          </cell>
          <cell r="F383">
            <v>0</v>
          </cell>
        </row>
        <row r="384">
          <cell r="B384">
            <v>277149</v>
          </cell>
          <cell r="C384">
            <v>0</v>
          </cell>
          <cell r="E384">
            <v>260911</v>
          </cell>
          <cell r="F384">
            <v>0</v>
          </cell>
        </row>
        <row r="385">
          <cell r="B385">
            <v>277150</v>
          </cell>
          <cell r="C385">
            <v>0</v>
          </cell>
          <cell r="E385">
            <v>261000</v>
          </cell>
          <cell r="F385">
            <v>0</v>
          </cell>
        </row>
        <row r="386">
          <cell r="B386">
            <v>277151</v>
          </cell>
          <cell r="C386">
            <v>0</v>
          </cell>
          <cell r="E386">
            <v>261100</v>
          </cell>
          <cell r="F386">
            <v>0</v>
          </cell>
        </row>
        <row r="387">
          <cell r="B387">
            <v>277161</v>
          </cell>
          <cell r="C387">
            <v>0</v>
          </cell>
          <cell r="E387">
            <v>261200</v>
          </cell>
          <cell r="F387">
            <v>0</v>
          </cell>
        </row>
        <row r="388">
          <cell r="B388">
            <v>277162</v>
          </cell>
          <cell r="C388">
            <v>0</v>
          </cell>
          <cell r="E388">
            <v>261201</v>
          </cell>
          <cell r="F388">
            <v>0</v>
          </cell>
        </row>
        <row r="389">
          <cell r="B389">
            <v>277163</v>
          </cell>
          <cell r="C389">
            <v>0</v>
          </cell>
          <cell r="E389">
            <v>261202</v>
          </cell>
          <cell r="F389">
            <v>0</v>
          </cell>
        </row>
        <row r="390">
          <cell r="B390">
            <v>277164</v>
          </cell>
          <cell r="C390">
            <v>0</v>
          </cell>
          <cell r="E390">
            <v>261203</v>
          </cell>
          <cell r="F390">
            <v>0</v>
          </cell>
        </row>
        <row r="391">
          <cell r="B391">
            <v>277165</v>
          </cell>
          <cell r="C391">
            <v>0</v>
          </cell>
          <cell r="E391">
            <v>261204</v>
          </cell>
          <cell r="F391">
            <v>0</v>
          </cell>
        </row>
        <row r="392">
          <cell r="B392">
            <v>277166</v>
          </cell>
          <cell r="C392">
            <v>0</v>
          </cell>
          <cell r="E392">
            <v>261205</v>
          </cell>
          <cell r="F392">
            <v>0</v>
          </cell>
        </row>
        <row r="393">
          <cell r="B393">
            <v>277167</v>
          </cell>
          <cell r="C393">
            <v>0</v>
          </cell>
          <cell r="E393">
            <v>261206</v>
          </cell>
          <cell r="F393">
            <v>0</v>
          </cell>
        </row>
        <row r="394">
          <cell r="B394">
            <v>277168</v>
          </cell>
          <cell r="C394">
            <v>0</v>
          </cell>
          <cell r="E394">
            <v>261207</v>
          </cell>
          <cell r="F394">
            <v>0</v>
          </cell>
        </row>
        <row r="395">
          <cell r="B395">
            <v>277170</v>
          </cell>
          <cell r="C395">
            <v>0</v>
          </cell>
          <cell r="E395">
            <v>261221</v>
          </cell>
          <cell r="F395">
            <v>0</v>
          </cell>
        </row>
        <row r="396">
          <cell r="B396">
            <v>277171</v>
          </cell>
          <cell r="C396">
            <v>0</v>
          </cell>
          <cell r="E396">
            <v>261300</v>
          </cell>
          <cell r="F396">
            <v>0</v>
          </cell>
        </row>
        <row r="397">
          <cell r="B397">
            <v>277172</v>
          </cell>
          <cell r="C397">
            <v>0</v>
          </cell>
          <cell r="E397">
            <v>261400</v>
          </cell>
          <cell r="F397">
            <v>0</v>
          </cell>
        </row>
        <row r="398">
          <cell r="B398">
            <v>277173</v>
          </cell>
          <cell r="C398">
            <v>0</v>
          </cell>
          <cell r="E398">
            <v>261401</v>
          </cell>
          <cell r="F398">
            <v>0</v>
          </cell>
        </row>
        <row r="399">
          <cell r="B399">
            <v>277174</v>
          </cell>
          <cell r="C399">
            <v>1612</v>
          </cell>
          <cell r="E399">
            <v>261402</v>
          </cell>
          <cell r="F399">
            <v>0</v>
          </cell>
        </row>
        <row r="400">
          <cell r="B400">
            <v>277175</v>
          </cell>
          <cell r="C400">
            <v>0</v>
          </cell>
          <cell r="E400">
            <v>261500</v>
          </cell>
          <cell r="F400">
            <v>0</v>
          </cell>
        </row>
        <row r="401">
          <cell r="B401">
            <v>277181</v>
          </cell>
          <cell r="C401">
            <v>0</v>
          </cell>
          <cell r="E401">
            <v>261600</v>
          </cell>
          <cell r="F401">
            <v>0</v>
          </cell>
        </row>
        <row r="402">
          <cell r="B402">
            <v>277200</v>
          </cell>
          <cell r="C402">
            <v>0</v>
          </cell>
          <cell r="E402">
            <v>261601</v>
          </cell>
          <cell r="F402">
            <v>0</v>
          </cell>
        </row>
        <row r="403">
          <cell r="B403">
            <v>277201</v>
          </cell>
          <cell r="C403">
            <v>0</v>
          </cell>
          <cell r="E403">
            <v>261602</v>
          </cell>
          <cell r="F403">
            <v>0</v>
          </cell>
        </row>
        <row r="404">
          <cell r="B404">
            <v>277202</v>
          </cell>
          <cell r="C404">
            <v>0</v>
          </cell>
          <cell r="E404">
            <v>261603</v>
          </cell>
          <cell r="F404">
            <v>0</v>
          </cell>
        </row>
        <row r="405">
          <cell r="B405">
            <v>277231</v>
          </cell>
          <cell r="C405">
            <v>0</v>
          </cell>
          <cell r="E405">
            <v>261604</v>
          </cell>
          <cell r="F405">
            <v>0</v>
          </cell>
        </row>
        <row r="406">
          <cell r="B406">
            <v>277300</v>
          </cell>
          <cell r="C406">
            <v>33802</v>
          </cell>
          <cell r="E406">
            <v>261605</v>
          </cell>
          <cell r="F406">
            <v>0</v>
          </cell>
        </row>
        <row r="407">
          <cell r="B407">
            <v>277301</v>
          </cell>
          <cell r="C407">
            <v>0</v>
          </cell>
          <cell r="E407">
            <v>261611</v>
          </cell>
          <cell r="F407">
            <v>0</v>
          </cell>
        </row>
        <row r="408">
          <cell r="B408">
            <v>277302</v>
          </cell>
          <cell r="C408">
            <v>0</v>
          </cell>
          <cell r="E408">
            <v>261612</v>
          </cell>
          <cell r="F408">
            <v>0</v>
          </cell>
        </row>
        <row r="409">
          <cell r="B409">
            <v>277303</v>
          </cell>
          <cell r="C409">
            <v>0</v>
          </cell>
          <cell r="E409">
            <v>261613</v>
          </cell>
          <cell r="F409">
            <v>0</v>
          </cell>
        </row>
        <row r="410">
          <cell r="B410">
            <v>277304</v>
          </cell>
          <cell r="C410">
            <v>0</v>
          </cell>
          <cell r="E410">
            <v>261615</v>
          </cell>
          <cell r="F410">
            <v>0</v>
          </cell>
        </row>
        <row r="411">
          <cell r="B411">
            <v>277305</v>
          </cell>
          <cell r="C411">
            <v>0</v>
          </cell>
          <cell r="E411">
            <v>261700</v>
          </cell>
          <cell r="F411">
            <v>0</v>
          </cell>
        </row>
        <row r="412">
          <cell r="B412">
            <v>277306</v>
          </cell>
          <cell r="C412">
            <v>0</v>
          </cell>
          <cell r="E412">
            <v>261800</v>
          </cell>
          <cell r="F412">
            <v>0</v>
          </cell>
        </row>
        <row r="413">
          <cell r="B413">
            <v>277307</v>
          </cell>
          <cell r="C413">
            <v>0</v>
          </cell>
          <cell r="E413">
            <v>261900</v>
          </cell>
          <cell r="F413">
            <v>143855</v>
          </cell>
        </row>
        <row r="414">
          <cell r="B414">
            <v>277308</v>
          </cell>
          <cell r="C414">
            <v>0</v>
          </cell>
          <cell r="E414">
            <v>261901</v>
          </cell>
          <cell r="F414">
            <v>0</v>
          </cell>
        </row>
        <row r="415">
          <cell r="B415">
            <v>277309</v>
          </cell>
          <cell r="C415">
            <v>0</v>
          </cell>
          <cell r="E415">
            <v>261902</v>
          </cell>
          <cell r="F415">
            <v>0</v>
          </cell>
        </row>
        <row r="416">
          <cell r="B416">
            <v>277310</v>
          </cell>
          <cell r="C416">
            <v>0</v>
          </cell>
          <cell r="E416">
            <v>261903</v>
          </cell>
          <cell r="F416">
            <v>0</v>
          </cell>
        </row>
        <row r="417">
          <cell r="B417">
            <v>277311</v>
          </cell>
          <cell r="C417">
            <v>0</v>
          </cell>
          <cell r="E417">
            <v>261904</v>
          </cell>
          <cell r="F417">
            <v>140</v>
          </cell>
        </row>
        <row r="418">
          <cell r="B418">
            <v>277312</v>
          </cell>
          <cell r="C418">
            <v>0</v>
          </cell>
          <cell r="E418">
            <v>261905</v>
          </cell>
          <cell r="F418">
            <v>0</v>
          </cell>
        </row>
        <row r="419">
          <cell r="B419">
            <v>277313</v>
          </cell>
          <cell r="C419">
            <v>0</v>
          </cell>
          <cell r="E419">
            <v>261906</v>
          </cell>
          <cell r="F419">
            <v>0</v>
          </cell>
        </row>
        <row r="420">
          <cell r="B420">
            <v>277331</v>
          </cell>
          <cell r="C420">
            <v>33802</v>
          </cell>
          <cell r="E420">
            <v>261907</v>
          </cell>
          <cell r="F420">
            <v>0</v>
          </cell>
        </row>
        <row r="421">
          <cell r="B421">
            <v>277400</v>
          </cell>
          <cell r="C421">
            <v>65342</v>
          </cell>
          <cell r="E421">
            <v>261908</v>
          </cell>
          <cell r="F421">
            <v>0</v>
          </cell>
        </row>
        <row r="422">
          <cell r="B422">
            <v>277401</v>
          </cell>
          <cell r="C422">
            <v>0</v>
          </cell>
          <cell r="E422">
            <v>261909</v>
          </cell>
          <cell r="F422">
            <v>0</v>
          </cell>
        </row>
        <row r="423">
          <cell r="B423">
            <v>277402</v>
          </cell>
          <cell r="C423">
            <v>0</v>
          </cell>
          <cell r="E423">
            <v>261910</v>
          </cell>
          <cell r="F423">
            <v>0</v>
          </cell>
        </row>
        <row r="424">
          <cell r="B424">
            <v>277403</v>
          </cell>
          <cell r="C424">
            <v>0</v>
          </cell>
          <cell r="E424">
            <v>261931</v>
          </cell>
          <cell r="F424">
            <v>143715</v>
          </cell>
        </row>
        <row r="425">
          <cell r="B425">
            <v>277410</v>
          </cell>
          <cell r="C425">
            <v>0</v>
          </cell>
          <cell r="E425">
            <v>261961</v>
          </cell>
          <cell r="F425">
            <v>0</v>
          </cell>
        </row>
        <row r="426">
          <cell r="B426">
            <v>277411</v>
          </cell>
          <cell r="C426">
            <v>0</v>
          </cell>
          <cell r="E426">
            <v>261962</v>
          </cell>
          <cell r="F426">
            <v>0</v>
          </cell>
        </row>
        <row r="427">
          <cell r="B427">
            <v>277412</v>
          </cell>
          <cell r="C427">
            <v>0</v>
          </cell>
          <cell r="E427">
            <v>262400</v>
          </cell>
          <cell r="F427">
            <v>0</v>
          </cell>
        </row>
        <row r="428">
          <cell r="B428">
            <v>277413</v>
          </cell>
          <cell r="C428">
            <v>0</v>
          </cell>
          <cell r="E428">
            <v>262500</v>
          </cell>
          <cell r="F428">
            <v>0</v>
          </cell>
        </row>
        <row r="429">
          <cell r="B429">
            <v>277420</v>
          </cell>
          <cell r="C429">
            <v>0</v>
          </cell>
          <cell r="E429">
            <v>262600</v>
          </cell>
          <cell r="F429">
            <v>0</v>
          </cell>
        </row>
        <row r="430">
          <cell r="B430">
            <v>277421</v>
          </cell>
          <cell r="C430">
            <v>0</v>
          </cell>
          <cell r="E430">
            <v>262700</v>
          </cell>
          <cell r="F430">
            <v>0</v>
          </cell>
        </row>
        <row r="431">
          <cell r="B431">
            <v>277431</v>
          </cell>
          <cell r="C431">
            <v>65342</v>
          </cell>
          <cell r="E431">
            <v>267100</v>
          </cell>
          <cell r="F431">
            <v>0</v>
          </cell>
        </row>
        <row r="432">
          <cell r="B432">
            <v>277432</v>
          </cell>
          <cell r="C432">
            <v>0</v>
          </cell>
          <cell r="E432">
            <v>267200</v>
          </cell>
          <cell r="F432">
            <v>0</v>
          </cell>
        </row>
        <row r="433">
          <cell r="B433">
            <v>277433</v>
          </cell>
          <cell r="C433">
            <v>0</v>
          </cell>
          <cell r="E433">
            <v>267201</v>
          </cell>
          <cell r="F433">
            <v>0</v>
          </cell>
        </row>
        <row r="434">
          <cell r="B434">
            <v>277440</v>
          </cell>
          <cell r="C434">
            <v>65342</v>
          </cell>
          <cell r="E434">
            <v>267202</v>
          </cell>
          <cell r="F434">
            <v>0</v>
          </cell>
        </row>
        <row r="435">
          <cell r="B435">
            <v>277500</v>
          </cell>
          <cell r="C435">
            <v>0</v>
          </cell>
          <cell r="E435">
            <v>267211</v>
          </cell>
          <cell r="F435">
            <v>0</v>
          </cell>
        </row>
        <row r="436">
          <cell r="B436">
            <v>277501</v>
          </cell>
          <cell r="C436">
            <v>0</v>
          </cell>
          <cell r="E436">
            <v>267300</v>
          </cell>
          <cell r="F436">
            <v>0</v>
          </cell>
        </row>
        <row r="437">
          <cell r="B437">
            <v>277502</v>
          </cell>
          <cell r="C437">
            <v>0</v>
          </cell>
          <cell r="E437">
            <v>267301</v>
          </cell>
          <cell r="F437">
            <v>0</v>
          </cell>
        </row>
        <row r="438">
          <cell r="B438">
            <v>277503</v>
          </cell>
          <cell r="C438">
            <v>0</v>
          </cell>
          <cell r="E438">
            <v>267302</v>
          </cell>
          <cell r="F438">
            <v>0</v>
          </cell>
        </row>
        <row r="439">
          <cell r="B439">
            <v>277504</v>
          </cell>
          <cell r="C439">
            <v>0</v>
          </cell>
          <cell r="E439">
            <v>267311</v>
          </cell>
          <cell r="F439">
            <v>0</v>
          </cell>
        </row>
        <row r="440">
          <cell r="B440">
            <v>277505</v>
          </cell>
          <cell r="C440">
            <v>0</v>
          </cell>
          <cell r="E440">
            <v>262000</v>
          </cell>
          <cell r="F440">
            <v>0</v>
          </cell>
        </row>
        <row r="441">
          <cell r="B441">
            <v>277506</v>
          </cell>
          <cell r="C441">
            <v>0</v>
          </cell>
          <cell r="E441">
            <v>262100</v>
          </cell>
          <cell r="F441">
            <v>0</v>
          </cell>
        </row>
        <row r="442">
          <cell r="B442">
            <v>277507</v>
          </cell>
          <cell r="C442">
            <v>0</v>
          </cell>
          <cell r="E442">
            <v>262200</v>
          </cell>
          <cell r="F442">
            <v>0</v>
          </cell>
        </row>
        <row r="443">
          <cell r="B443">
            <v>277508</v>
          </cell>
          <cell r="C443">
            <v>0</v>
          </cell>
          <cell r="E443">
            <v>262300</v>
          </cell>
          <cell r="F443">
            <v>0</v>
          </cell>
        </row>
        <row r="444">
          <cell r="B444">
            <v>277509</v>
          </cell>
          <cell r="C444">
            <v>0</v>
          </cell>
          <cell r="E444">
            <v>262900</v>
          </cell>
          <cell r="F444">
            <v>0</v>
          </cell>
        </row>
        <row r="445">
          <cell r="B445">
            <v>277510</v>
          </cell>
          <cell r="C445">
            <v>0</v>
          </cell>
          <cell r="E445">
            <v>262901</v>
          </cell>
          <cell r="F445">
            <v>0</v>
          </cell>
        </row>
        <row r="446">
          <cell r="B446">
            <v>277511</v>
          </cell>
          <cell r="C446">
            <v>0</v>
          </cell>
          <cell r="E446">
            <v>262961</v>
          </cell>
          <cell r="F446">
            <v>0</v>
          </cell>
        </row>
        <row r="447">
          <cell r="B447">
            <v>277512</v>
          </cell>
          <cell r="C447">
            <v>0</v>
          </cell>
          <cell r="E447">
            <v>262962</v>
          </cell>
          <cell r="F447">
            <v>0</v>
          </cell>
        </row>
        <row r="448">
          <cell r="B448">
            <v>277513</v>
          </cell>
          <cell r="C448">
            <v>0</v>
          </cell>
          <cell r="E448">
            <v>262963</v>
          </cell>
          <cell r="F448">
            <v>0</v>
          </cell>
        </row>
        <row r="449">
          <cell r="B449">
            <v>277541</v>
          </cell>
          <cell r="C449">
            <v>0</v>
          </cell>
          <cell r="E449">
            <v>262964</v>
          </cell>
          <cell r="F449">
            <v>0</v>
          </cell>
        </row>
        <row r="450">
          <cell r="B450">
            <v>277600</v>
          </cell>
          <cell r="C450">
            <v>25366</v>
          </cell>
          <cell r="E450">
            <v>262800</v>
          </cell>
          <cell r="F450">
            <v>0</v>
          </cell>
        </row>
        <row r="451">
          <cell r="B451">
            <v>277601</v>
          </cell>
          <cell r="C451">
            <v>0</v>
          </cell>
          <cell r="E451">
            <v>262801</v>
          </cell>
          <cell r="F451">
            <v>0</v>
          </cell>
        </row>
        <row r="452">
          <cell r="B452">
            <v>277602</v>
          </cell>
          <cell r="C452">
            <v>18479</v>
          </cell>
          <cell r="E452">
            <v>263000</v>
          </cell>
          <cell r="F452">
            <v>0</v>
          </cell>
        </row>
        <row r="453">
          <cell r="B453">
            <v>277603</v>
          </cell>
          <cell r="C453">
            <v>0</v>
          </cell>
          <cell r="E453">
            <v>263600</v>
          </cell>
          <cell r="F453">
            <v>0</v>
          </cell>
        </row>
        <row r="454">
          <cell r="B454">
            <v>277604</v>
          </cell>
          <cell r="C454">
            <v>4897</v>
          </cell>
          <cell r="E454">
            <v>263601</v>
          </cell>
          <cell r="F454">
            <v>0</v>
          </cell>
        </row>
        <row r="455">
          <cell r="B455">
            <v>277605</v>
          </cell>
          <cell r="C455">
            <v>1990</v>
          </cell>
          <cell r="E455">
            <v>263602</v>
          </cell>
          <cell r="F455">
            <v>0</v>
          </cell>
        </row>
        <row r="456">
          <cell r="B456">
            <v>277641</v>
          </cell>
          <cell r="C456">
            <v>0</v>
          </cell>
          <cell r="E456">
            <v>263603</v>
          </cell>
          <cell r="F456">
            <v>0</v>
          </cell>
        </row>
        <row r="457">
          <cell r="B457">
            <v>277900</v>
          </cell>
          <cell r="C457">
            <v>3357</v>
          </cell>
          <cell r="E457">
            <v>263604</v>
          </cell>
          <cell r="F457">
            <v>0</v>
          </cell>
        </row>
        <row r="458">
          <cell r="B458">
            <v>277901</v>
          </cell>
          <cell r="C458">
            <v>0</v>
          </cell>
          <cell r="E458">
            <v>263605</v>
          </cell>
          <cell r="F458">
            <v>0</v>
          </cell>
        </row>
        <row r="459">
          <cell r="B459">
            <v>277902</v>
          </cell>
          <cell r="C459">
            <v>0</v>
          </cell>
          <cell r="E459">
            <v>263606</v>
          </cell>
          <cell r="F459">
            <v>0</v>
          </cell>
        </row>
        <row r="460">
          <cell r="B460">
            <v>277910</v>
          </cell>
          <cell r="C460">
            <v>0</v>
          </cell>
          <cell r="E460">
            <v>263607</v>
          </cell>
          <cell r="F460">
            <v>0</v>
          </cell>
        </row>
        <row r="461">
          <cell r="B461">
            <v>277921</v>
          </cell>
          <cell r="C461">
            <v>3357</v>
          </cell>
          <cell r="E461">
            <v>263608</v>
          </cell>
          <cell r="F461">
            <v>0</v>
          </cell>
        </row>
        <row r="462">
          <cell r="B462">
            <v>277922</v>
          </cell>
          <cell r="C462">
            <v>0</v>
          </cell>
          <cell r="E462">
            <v>263609</v>
          </cell>
          <cell r="F462">
            <v>0</v>
          </cell>
        </row>
        <row r="463">
          <cell r="B463">
            <v>277923</v>
          </cell>
          <cell r="C463">
            <v>0</v>
          </cell>
          <cell r="E463">
            <v>263610</v>
          </cell>
          <cell r="F463">
            <v>0</v>
          </cell>
        </row>
        <row r="464">
          <cell r="B464">
            <v>277924</v>
          </cell>
          <cell r="C464">
            <v>0</v>
          </cell>
          <cell r="E464">
            <v>263611</v>
          </cell>
          <cell r="F464">
            <v>0</v>
          </cell>
        </row>
        <row r="465">
          <cell r="B465">
            <v>277930</v>
          </cell>
          <cell r="C465">
            <v>3357</v>
          </cell>
          <cell r="E465">
            <v>263631</v>
          </cell>
          <cell r="F465">
            <v>0</v>
          </cell>
        </row>
        <row r="466">
          <cell r="B466">
            <v>277941</v>
          </cell>
          <cell r="C466">
            <v>0</v>
          </cell>
          <cell r="E466">
            <v>264000</v>
          </cell>
          <cell r="F466">
            <v>484364</v>
          </cell>
        </row>
        <row r="467">
          <cell r="B467">
            <v>277942</v>
          </cell>
          <cell r="C467">
            <v>0</v>
          </cell>
          <cell r="E467">
            <v>264100</v>
          </cell>
          <cell r="F467">
            <v>439231</v>
          </cell>
        </row>
        <row r="468">
          <cell r="B468">
            <v>277943</v>
          </cell>
          <cell r="C468">
            <v>0</v>
          </cell>
          <cell r="E468">
            <v>264101</v>
          </cell>
          <cell r="F468">
            <v>0</v>
          </cell>
        </row>
        <row r="469">
          <cell r="B469">
            <v>277944</v>
          </cell>
          <cell r="C469">
            <v>0</v>
          </cell>
          <cell r="E469">
            <v>264102</v>
          </cell>
          <cell r="F469">
            <v>0</v>
          </cell>
        </row>
        <row r="470">
          <cell r="B470">
            <v>277951</v>
          </cell>
          <cell r="C470">
            <v>0</v>
          </cell>
          <cell r="E470">
            <v>264103</v>
          </cell>
          <cell r="F470">
            <v>0</v>
          </cell>
        </row>
        <row r="471">
          <cell r="B471">
            <v>277961</v>
          </cell>
          <cell r="C471">
            <v>0</v>
          </cell>
          <cell r="E471">
            <v>264104</v>
          </cell>
          <cell r="F471">
            <v>439231</v>
          </cell>
        </row>
        <row r="472">
          <cell r="B472">
            <v>277971</v>
          </cell>
          <cell r="C472">
            <v>0</v>
          </cell>
          <cell r="E472">
            <v>264105</v>
          </cell>
          <cell r="F472">
            <v>0</v>
          </cell>
        </row>
        <row r="473">
          <cell r="B473">
            <v>277972</v>
          </cell>
          <cell r="C473">
            <v>0</v>
          </cell>
          <cell r="E473">
            <v>264121</v>
          </cell>
          <cell r="F473">
            <v>0</v>
          </cell>
        </row>
        <row r="474">
          <cell r="B474">
            <v>277973</v>
          </cell>
          <cell r="C474">
            <v>0</v>
          </cell>
          <cell r="E474">
            <v>264200</v>
          </cell>
          <cell r="F474">
            <v>0</v>
          </cell>
        </row>
        <row r="475">
          <cell r="B475">
            <v>277974</v>
          </cell>
          <cell r="C475">
            <v>0</v>
          </cell>
          <cell r="E475">
            <v>264300</v>
          </cell>
          <cell r="F475">
            <v>45133</v>
          </cell>
        </row>
        <row r="476">
          <cell r="B476">
            <v>277975</v>
          </cell>
          <cell r="C476">
            <v>0</v>
          </cell>
          <cell r="E476">
            <v>264900</v>
          </cell>
          <cell r="F476">
            <v>0</v>
          </cell>
        </row>
        <row r="477">
          <cell r="B477">
            <v>277976</v>
          </cell>
          <cell r="C477">
            <v>0</v>
          </cell>
          <cell r="E477">
            <v>265000</v>
          </cell>
          <cell r="F477">
            <v>14127</v>
          </cell>
        </row>
        <row r="478">
          <cell r="B478">
            <v>277977</v>
          </cell>
          <cell r="C478">
            <v>0</v>
          </cell>
          <cell r="E478">
            <v>265100</v>
          </cell>
          <cell r="F478">
            <v>14127</v>
          </cell>
        </row>
        <row r="479">
          <cell r="B479">
            <v>277978</v>
          </cell>
          <cell r="C479">
            <v>0</v>
          </cell>
          <cell r="E479">
            <v>266000</v>
          </cell>
          <cell r="F479">
            <v>1327873</v>
          </cell>
        </row>
        <row r="480">
          <cell r="B480">
            <v>278100</v>
          </cell>
          <cell r="C480">
            <v>0</v>
          </cell>
          <cell r="E480">
            <v>266100</v>
          </cell>
          <cell r="F480">
            <v>615822</v>
          </cell>
        </row>
        <row r="481">
          <cell r="B481">
            <v>277700</v>
          </cell>
          <cell r="C481">
            <v>0</v>
          </cell>
          <cell r="E481">
            <v>266200</v>
          </cell>
          <cell r="F481">
            <v>712051</v>
          </cell>
        </row>
        <row r="482">
          <cell r="B482">
            <v>278000</v>
          </cell>
          <cell r="C482">
            <v>656147</v>
          </cell>
          <cell r="E482">
            <v>268000</v>
          </cell>
          <cell r="F482">
            <v>408462</v>
          </cell>
        </row>
        <row r="483">
          <cell r="B483">
            <v>278001</v>
          </cell>
          <cell r="C483">
            <v>22891</v>
          </cell>
        </row>
        <row r="484">
          <cell r="B484">
            <v>278002</v>
          </cell>
          <cell r="C484">
            <v>90399</v>
          </cell>
        </row>
        <row r="485">
          <cell r="B485">
            <v>278003</v>
          </cell>
          <cell r="C485">
            <v>78115</v>
          </cell>
        </row>
        <row r="486">
          <cell r="B486">
            <v>278004</v>
          </cell>
          <cell r="C486">
            <v>0</v>
          </cell>
        </row>
        <row r="487">
          <cell r="B487">
            <v>278005</v>
          </cell>
          <cell r="C487">
            <v>5280</v>
          </cell>
        </row>
        <row r="488">
          <cell r="B488">
            <v>278006</v>
          </cell>
          <cell r="C488">
            <v>7004</v>
          </cell>
        </row>
        <row r="489">
          <cell r="B489">
            <v>278007</v>
          </cell>
          <cell r="C489">
            <v>0</v>
          </cell>
        </row>
        <row r="490">
          <cell r="B490">
            <v>278010</v>
          </cell>
          <cell r="C490">
            <v>0</v>
          </cell>
        </row>
        <row r="491">
          <cell r="B491">
            <v>278011</v>
          </cell>
          <cell r="C491">
            <v>261696</v>
          </cell>
        </row>
        <row r="492">
          <cell r="B492">
            <v>278012</v>
          </cell>
          <cell r="C492">
            <v>0</v>
          </cell>
        </row>
        <row r="493">
          <cell r="B493">
            <v>278013</v>
          </cell>
          <cell r="C493">
            <v>0</v>
          </cell>
        </row>
        <row r="494">
          <cell r="B494">
            <v>278014</v>
          </cell>
          <cell r="C494">
            <v>72645</v>
          </cell>
        </row>
        <row r="495">
          <cell r="B495">
            <v>278015</v>
          </cell>
          <cell r="C495">
            <v>0</v>
          </cell>
        </row>
        <row r="496">
          <cell r="B496">
            <v>278016</v>
          </cell>
          <cell r="C496">
            <v>22321</v>
          </cell>
        </row>
        <row r="497">
          <cell r="B497">
            <v>278017</v>
          </cell>
          <cell r="C497">
            <v>0</v>
          </cell>
        </row>
        <row r="498">
          <cell r="B498">
            <v>278018</v>
          </cell>
          <cell r="C498">
            <v>0</v>
          </cell>
        </row>
        <row r="499">
          <cell r="B499">
            <v>278019</v>
          </cell>
          <cell r="C499">
            <v>52981</v>
          </cell>
        </row>
        <row r="500">
          <cell r="B500">
            <v>278020</v>
          </cell>
          <cell r="C500">
            <v>65932</v>
          </cell>
        </row>
        <row r="501">
          <cell r="B501">
            <v>278021</v>
          </cell>
          <cell r="C501">
            <v>13939</v>
          </cell>
        </row>
        <row r="502">
          <cell r="B502">
            <v>278022</v>
          </cell>
          <cell r="C502">
            <v>3378</v>
          </cell>
        </row>
        <row r="503">
          <cell r="B503">
            <v>278025</v>
          </cell>
          <cell r="C503">
            <v>30500</v>
          </cell>
        </row>
        <row r="504">
          <cell r="B504">
            <v>278026</v>
          </cell>
          <cell r="C504">
            <v>39753</v>
          </cell>
        </row>
        <row r="505">
          <cell r="B505">
            <v>278027</v>
          </cell>
          <cell r="C505">
            <v>13051</v>
          </cell>
        </row>
        <row r="506">
          <cell r="B506">
            <v>278028</v>
          </cell>
          <cell r="C506">
            <v>16312</v>
          </cell>
        </row>
        <row r="507">
          <cell r="B507">
            <v>278029</v>
          </cell>
          <cell r="C507">
            <v>3397</v>
          </cell>
        </row>
        <row r="508">
          <cell r="B508">
            <v>278030</v>
          </cell>
          <cell r="C508">
            <v>0</v>
          </cell>
        </row>
        <row r="509">
          <cell r="B509">
            <v>278031</v>
          </cell>
          <cell r="C509">
            <v>0</v>
          </cell>
        </row>
        <row r="510">
          <cell r="B510">
            <v>278035</v>
          </cell>
          <cell r="C510">
            <v>12915</v>
          </cell>
        </row>
        <row r="511">
          <cell r="B511">
            <v>278036</v>
          </cell>
          <cell r="C511">
            <v>5945</v>
          </cell>
        </row>
        <row r="512">
          <cell r="B512">
            <v>278037</v>
          </cell>
          <cell r="C512">
            <v>0</v>
          </cell>
        </row>
        <row r="513">
          <cell r="B513">
            <v>278038</v>
          </cell>
          <cell r="C513">
            <v>0</v>
          </cell>
        </row>
        <row r="514">
          <cell r="B514">
            <v>278040</v>
          </cell>
          <cell r="C514">
            <v>5945</v>
          </cell>
        </row>
        <row r="515">
          <cell r="B515">
            <v>278041</v>
          </cell>
          <cell r="C515">
            <v>6924</v>
          </cell>
        </row>
        <row r="516">
          <cell r="B516">
            <v>278042</v>
          </cell>
          <cell r="C516">
            <v>2658</v>
          </cell>
        </row>
        <row r="517">
          <cell r="B517">
            <v>278043</v>
          </cell>
          <cell r="C517">
            <v>0</v>
          </cell>
        </row>
        <row r="518">
          <cell r="B518">
            <v>278044</v>
          </cell>
          <cell r="C518">
            <v>29948</v>
          </cell>
        </row>
        <row r="519">
          <cell r="B519">
            <v>278056</v>
          </cell>
          <cell r="C519">
            <v>27954</v>
          </cell>
        </row>
        <row r="520">
          <cell r="B520">
            <v>278057</v>
          </cell>
          <cell r="C520">
            <v>1994</v>
          </cell>
        </row>
        <row r="521">
          <cell r="B521">
            <v>278045</v>
          </cell>
          <cell r="C521">
            <v>0</v>
          </cell>
        </row>
        <row r="522">
          <cell r="B522">
            <v>278046</v>
          </cell>
          <cell r="C522">
            <v>60311</v>
          </cell>
        </row>
        <row r="523">
          <cell r="B523">
            <v>278047</v>
          </cell>
          <cell r="C523">
            <v>2820</v>
          </cell>
        </row>
        <row r="524">
          <cell r="B524">
            <v>278048</v>
          </cell>
          <cell r="C524">
            <v>42087</v>
          </cell>
        </row>
        <row r="525">
          <cell r="B525">
            <v>278049</v>
          </cell>
          <cell r="C525">
            <v>7628</v>
          </cell>
        </row>
        <row r="526">
          <cell r="B526">
            <v>278050</v>
          </cell>
          <cell r="C526">
            <v>0</v>
          </cell>
        </row>
        <row r="527">
          <cell r="B527">
            <v>278051</v>
          </cell>
          <cell r="C527">
            <v>23839</v>
          </cell>
        </row>
        <row r="528">
          <cell r="B528">
            <v>278052</v>
          </cell>
          <cell r="C528">
            <v>8699</v>
          </cell>
        </row>
        <row r="529">
          <cell r="B529">
            <v>278053</v>
          </cell>
          <cell r="C529">
            <v>10677</v>
          </cell>
        </row>
        <row r="530">
          <cell r="B530">
            <v>278054</v>
          </cell>
          <cell r="C530">
            <v>2317</v>
          </cell>
        </row>
        <row r="531">
          <cell r="B531">
            <v>278055</v>
          </cell>
          <cell r="C531">
            <v>0</v>
          </cell>
        </row>
        <row r="532">
          <cell r="B532">
            <v>278058</v>
          </cell>
          <cell r="C532">
            <v>0</v>
          </cell>
        </row>
        <row r="533">
          <cell r="B533">
            <v>278071</v>
          </cell>
          <cell r="C533">
            <v>8190</v>
          </cell>
        </row>
        <row r="534">
          <cell r="B534">
            <v>279000</v>
          </cell>
          <cell r="C534">
            <v>505422</v>
          </cell>
        </row>
        <row r="535">
          <cell r="B535">
            <v>279100</v>
          </cell>
          <cell r="C535">
            <v>277155</v>
          </cell>
        </row>
        <row r="536">
          <cell r="B536">
            <v>279101</v>
          </cell>
          <cell r="C536">
            <v>274547</v>
          </cell>
        </row>
        <row r="537">
          <cell r="B537">
            <v>279102</v>
          </cell>
          <cell r="C537">
            <v>28540</v>
          </cell>
        </row>
        <row r="538">
          <cell r="B538">
            <v>279103</v>
          </cell>
          <cell r="C538">
            <v>0</v>
          </cell>
        </row>
        <row r="539">
          <cell r="B539">
            <v>279104</v>
          </cell>
          <cell r="C539">
            <v>0</v>
          </cell>
        </row>
        <row r="540">
          <cell r="B540">
            <v>279105</v>
          </cell>
          <cell r="C540">
            <v>0</v>
          </cell>
        </row>
        <row r="541">
          <cell r="B541">
            <v>279106</v>
          </cell>
          <cell r="C541">
            <v>0</v>
          </cell>
        </row>
        <row r="542">
          <cell r="B542">
            <v>279107</v>
          </cell>
          <cell r="C542">
            <v>0</v>
          </cell>
        </row>
        <row r="543">
          <cell r="B543">
            <v>279108</v>
          </cell>
          <cell r="C543">
            <v>246007</v>
          </cell>
        </row>
        <row r="544">
          <cell r="B544">
            <v>279109</v>
          </cell>
          <cell r="C544">
            <v>0</v>
          </cell>
        </row>
        <row r="545">
          <cell r="B545">
            <v>279121</v>
          </cell>
          <cell r="C545">
            <v>0</v>
          </cell>
        </row>
        <row r="546">
          <cell r="B546">
            <v>279131</v>
          </cell>
          <cell r="C546">
            <v>0</v>
          </cell>
        </row>
        <row r="547">
          <cell r="B547">
            <v>279141</v>
          </cell>
          <cell r="C547">
            <v>2608</v>
          </cell>
        </row>
        <row r="548">
          <cell r="B548">
            <v>279151</v>
          </cell>
          <cell r="C548">
            <v>0</v>
          </cell>
        </row>
        <row r="549">
          <cell r="B549">
            <v>279200</v>
          </cell>
          <cell r="C549">
            <v>0</v>
          </cell>
        </row>
        <row r="550">
          <cell r="B550">
            <v>279201</v>
          </cell>
          <cell r="C550">
            <v>0</v>
          </cell>
        </row>
        <row r="551">
          <cell r="B551">
            <v>279202</v>
          </cell>
          <cell r="C551">
            <v>0</v>
          </cell>
        </row>
        <row r="552">
          <cell r="B552">
            <v>279211</v>
          </cell>
          <cell r="C552">
            <v>0</v>
          </cell>
        </row>
        <row r="553">
          <cell r="B553">
            <v>279300</v>
          </cell>
          <cell r="C553">
            <v>0</v>
          </cell>
        </row>
        <row r="554">
          <cell r="B554">
            <v>279301</v>
          </cell>
          <cell r="C554">
            <v>0</v>
          </cell>
        </row>
        <row r="555">
          <cell r="B555">
            <v>279302</v>
          </cell>
          <cell r="C555">
            <v>0</v>
          </cell>
        </row>
        <row r="556">
          <cell r="B556">
            <v>279311</v>
          </cell>
          <cell r="C556">
            <v>0</v>
          </cell>
        </row>
        <row r="557">
          <cell r="B557">
            <v>279400</v>
          </cell>
          <cell r="C557">
            <v>0</v>
          </cell>
        </row>
        <row r="558">
          <cell r="B558">
            <v>279500</v>
          </cell>
          <cell r="C558">
            <v>0</v>
          </cell>
        </row>
        <row r="559">
          <cell r="B559">
            <v>279600</v>
          </cell>
          <cell r="C559">
            <v>0</v>
          </cell>
        </row>
        <row r="560">
          <cell r="B560">
            <v>279700</v>
          </cell>
          <cell r="C560">
            <v>0</v>
          </cell>
        </row>
        <row r="561">
          <cell r="B561">
            <v>279800</v>
          </cell>
          <cell r="C561">
            <v>0</v>
          </cell>
        </row>
        <row r="562">
          <cell r="B562">
            <v>279801</v>
          </cell>
          <cell r="C562">
            <v>0</v>
          </cell>
        </row>
        <row r="563">
          <cell r="B563">
            <v>279802</v>
          </cell>
          <cell r="C563">
            <v>0</v>
          </cell>
        </row>
        <row r="564">
          <cell r="B564">
            <v>279811</v>
          </cell>
          <cell r="C564">
            <v>0</v>
          </cell>
        </row>
        <row r="565">
          <cell r="B565">
            <v>279900</v>
          </cell>
          <cell r="C565">
            <v>0</v>
          </cell>
        </row>
        <row r="566">
          <cell r="B566">
            <v>280000</v>
          </cell>
          <cell r="C566">
            <v>21</v>
          </cell>
        </row>
        <row r="567">
          <cell r="B567">
            <v>280100</v>
          </cell>
          <cell r="C567">
            <v>0</v>
          </cell>
        </row>
        <row r="568">
          <cell r="B568">
            <v>280101</v>
          </cell>
          <cell r="C568">
            <v>0</v>
          </cell>
        </row>
        <row r="569">
          <cell r="B569">
            <v>280102</v>
          </cell>
          <cell r="C569">
            <v>0</v>
          </cell>
        </row>
        <row r="570">
          <cell r="B570">
            <v>280200</v>
          </cell>
          <cell r="C570">
            <v>0</v>
          </cell>
        </row>
        <row r="571">
          <cell r="B571">
            <v>280300</v>
          </cell>
          <cell r="C571">
            <v>0</v>
          </cell>
        </row>
        <row r="572">
          <cell r="B572">
            <v>280400</v>
          </cell>
          <cell r="C572">
            <v>0</v>
          </cell>
        </row>
        <row r="573">
          <cell r="B573">
            <v>280500</v>
          </cell>
          <cell r="C573">
            <v>0</v>
          </cell>
        </row>
        <row r="574">
          <cell r="B574">
            <v>280600</v>
          </cell>
          <cell r="C574">
            <v>265</v>
          </cell>
        </row>
        <row r="575">
          <cell r="B575">
            <v>280700</v>
          </cell>
          <cell r="C575">
            <v>0</v>
          </cell>
        </row>
        <row r="576">
          <cell r="B576">
            <v>280800</v>
          </cell>
          <cell r="C576">
            <v>0</v>
          </cell>
        </row>
        <row r="577">
          <cell r="B577">
            <v>280900</v>
          </cell>
          <cell r="C577">
            <v>0</v>
          </cell>
        </row>
        <row r="578">
          <cell r="B578">
            <v>280901</v>
          </cell>
          <cell r="C578">
            <v>0</v>
          </cell>
        </row>
        <row r="579">
          <cell r="B579">
            <v>280902</v>
          </cell>
          <cell r="C579">
            <v>0</v>
          </cell>
        </row>
        <row r="580">
          <cell r="B580">
            <v>280903</v>
          </cell>
          <cell r="C580">
            <v>0</v>
          </cell>
        </row>
        <row r="581">
          <cell r="B581">
            <v>280904</v>
          </cell>
          <cell r="C581">
            <v>0</v>
          </cell>
        </row>
        <row r="582">
          <cell r="B582">
            <v>280905</v>
          </cell>
          <cell r="C582">
            <v>0</v>
          </cell>
        </row>
        <row r="583">
          <cell r="B583">
            <v>280906</v>
          </cell>
          <cell r="C583">
            <v>0</v>
          </cell>
        </row>
        <row r="584">
          <cell r="B584">
            <v>280907</v>
          </cell>
          <cell r="C584">
            <v>0</v>
          </cell>
        </row>
        <row r="585">
          <cell r="B585">
            <v>280908</v>
          </cell>
          <cell r="C585">
            <v>0</v>
          </cell>
        </row>
        <row r="586">
          <cell r="B586">
            <v>280921</v>
          </cell>
          <cell r="C586">
            <v>0</v>
          </cell>
        </row>
        <row r="587">
          <cell r="B587">
            <v>281100</v>
          </cell>
          <cell r="C587">
            <v>0</v>
          </cell>
        </row>
        <row r="588">
          <cell r="B588">
            <v>281200</v>
          </cell>
          <cell r="C588">
            <v>0</v>
          </cell>
        </row>
        <row r="589">
          <cell r="B589">
            <v>281300</v>
          </cell>
          <cell r="C589">
            <v>3000</v>
          </cell>
        </row>
        <row r="590">
          <cell r="B590">
            <v>281400</v>
          </cell>
          <cell r="C590">
            <v>0</v>
          </cell>
        </row>
        <row r="591">
          <cell r="B591">
            <v>281401</v>
          </cell>
          <cell r="C591">
            <v>0</v>
          </cell>
        </row>
        <row r="592">
          <cell r="B592">
            <v>281402</v>
          </cell>
          <cell r="C592">
            <v>0</v>
          </cell>
        </row>
        <row r="593">
          <cell r="B593">
            <v>281500</v>
          </cell>
          <cell r="C593">
            <v>0</v>
          </cell>
        </row>
        <row r="594">
          <cell r="B594">
            <v>281501</v>
          </cell>
          <cell r="C594">
            <v>0</v>
          </cell>
        </row>
        <row r="595">
          <cell r="B595">
            <v>281502</v>
          </cell>
          <cell r="C595">
            <v>0</v>
          </cell>
        </row>
        <row r="596">
          <cell r="B596">
            <v>281511</v>
          </cell>
          <cell r="C596">
            <v>0</v>
          </cell>
        </row>
        <row r="597">
          <cell r="B597">
            <v>281600</v>
          </cell>
          <cell r="C597">
            <v>0</v>
          </cell>
        </row>
        <row r="598">
          <cell r="B598">
            <v>281601</v>
          </cell>
          <cell r="C598">
            <v>0</v>
          </cell>
        </row>
        <row r="599">
          <cell r="B599">
            <v>281602</v>
          </cell>
          <cell r="C599">
            <v>0</v>
          </cell>
        </row>
        <row r="600">
          <cell r="B600">
            <v>281603</v>
          </cell>
          <cell r="C600">
            <v>0</v>
          </cell>
        </row>
        <row r="601">
          <cell r="B601">
            <v>281604</v>
          </cell>
          <cell r="C601">
            <v>0</v>
          </cell>
        </row>
        <row r="602">
          <cell r="B602">
            <v>281605</v>
          </cell>
          <cell r="C602">
            <v>0</v>
          </cell>
        </row>
        <row r="603">
          <cell r="B603">
            <v>281611</v>
          </cell>
          <cell r="C603">
            <v>0</v>
          </cell>
        </row>
        <row r="604">
          <cell r="B604">
            <v>281612</v>
          </cell>
          <cell r="C604">
            <v>0</v>
          </cell>
        </row>
        <row r="605">
          <cell r="B605">
            <v>281613</v>
          </cell>
          <cell r="C605">
            <v>0</v>
          </cell>
        </row>
        <row r="606">
          <cell r="B606">
            <v>281615</v>
          </cell>
          <cell r="C606">
            <v>0</v>
          </cell>
        </row>
        <row r="607">
          <cell r="B607">
            <v>281700</v>
          </cell>
          <cell r="C607">
            <v>0</v>
          </cell>
        </row>
        <row r="608">
          <cell r="B608">
            <v>281701</v>
          </cell>
          <cell r="C608">
            <v>0</v>
          </cell>
        </row>
        <row r="609">
          <cell r="B609">
            <v>281702</v>
          </cell>
          <cell r="C609">
            <v>0</v>
          </cell>
        </row>
        <row r="610">
          <cell r="B610">
            <v>281711</v>
          </cell>
          <cell r="C610">
            <v>0</v>
          </cell>
        </row>
        <row r="611">
          <cell r="B611">
            <v>281800</v>
          </cell>
          <cell r="C611">
            <v>0</v>
          </cell>
        </row>
        <row r="612">
          <cell r="B612">
            <v>281900</v>
          </cell>
          <cell r="C612">
            <v>224980</v>
          </cell>
        </row>
        <row r="613">
          <cell r="B613">
            <v>281901</v>
          </cell>
          <cell r="C613">
            <v>0</v>
          </cell>
        </row>
        <row r="614">
          <cell r="B614">
            <v>281902</v>
          </cell>
          <cell r="C614">
            <v>0</v>
          </cell>
        </row>
        <row r="615">
          <cell r="B615">
            <v>281903</v>
          </cell>
          <cell r="C615">
            <v>0</v>
          </cell>
        </row>
        <row r="616">
          <cell r="B616">
            <v>281904</v>
          </cell>
          <cell r="C616">
            <v>0</v>
          </cell>
        </row>
        <row r="617">
          <cell r="B617">
            <v>281905</v>
          </cell>
          <cell r="C617">
            <v>0</v>
          </cell>
        </row>
        <row r="618">
          <cell r="B618">
            <v>281906</v>
          </cell>
          <cell r="C618">
            <v>0</v>
          </cell>
        </row>
        <row r="619">
          <cell r="B619">
            <v>281907</v>
          </cell>
          <cell r="C619">
            <v>0</v>
          </cell>
        </row>
        <row r="620">
          <cell r="B620">
            <v>281908</v>
          </cell>
          <cell r="C620">
            <v>0</v>
          </cell>
        </row>
        <row r="621">
          <cell r="B621">
            <v>281909</v>
          </cell>
          <cell r="C621">
            <v>0</v>
          </cell>
        </row>
        <row r="622">
          <cell r="B622">
            <v>281910</v>
          </cell>
          <cell r="C622">
            <v>0</v>
          </cell>
        </row>
        <row r="623">
          <cell r="B623">
            <v>281911</v>
          </cell>
          <cell r="C623">
            <v>0</v>
          </cell>
        </row>
        <row r="624">
          <cell r="B624">
            <v>281921</v>
          </cell>
          <cell r="C624">
            <v>0</v>
          </cell>
        </row>
        <row r="625">
          <cell r="B625">
            <v>281922</v>
          </cell>
          <cell r="C625">
            <v>0</v>
          </cell>
        </row>
        <row r="626">
          <cell r="B626">
            <v>281923</v>
          </cell>
          <cell r="C626">
            <v>0</v>
          </cell>
        </row>
        <row r="627">
          <cell r="B627">
            <v>281924</v>
          </cell>
          <cell r="C627">
            <v>0</v>
          </cell>
        </row>
        <row r="628">
          <cell r="B628">
            <v>281925</v>
          </cell>
          <cell r="C628">
            <v>0</v>
          </cell>
        </row>
        <row r="629">
          <cell r="B629">
            <v>281931</v>
          </cell>
          <cell r="C629">
            <v>224980</v>
          </cell>
        </row>
        <row r="630">
          <cell r="B630">
            <v>281961</v>
          </cell>
          <cell r="C630">
            <v>0</v>
          </cell>
        </row>
        <row r="631">
          <cell r="B631">
            <v>281962</v>
          </cell>
          <cell r="C631">
            <v>0</v>
          </cell>
        </row>
        <row r="632">
          <cell r="B632">
            <v>282200</v>
          </cell>
          <cell r="C632">
            <v>0</v>
          </cell>
        </row>
        <row r="633">
          <cell r="B633">
            <v>282300</v>
          </cell>
          <cell r="C633">
            <v>0</v>
          </cell>
        </row>
        <row r="634">
          <cell r="B634">
            <v>282400</v>
          </cell>
          <cell r="C634">
            <v>0</v>
          </cell>
        </row>
        <row r="635">
          <cell r="B635">
            <v>282000</v>
          </cell>
          <cell r="C635">
            <v>0</v>
          </cell>
        </row>
        <row r="636">
          <cell r="B636">
            <v>282100</v>
          </cell>
          <cell r="C636">
            <v>0</v>
          </cell>
        </row>
        <row r="637">
          <cell r="B637">
            <v>282900</v>
          </cell>
          <cell r="C637">
            <v>0</v>
          </cell>
        </row>
        <row r="638">
          <cell r="B638">
            <v>282901</v>
          </cell>
          <cell r="C638">
            <v>0</v>
          </cell>
        </row>
        <row r="639">
          <cell r="B639">
            <v>282961</v>
          </cell>
          <cell r="C639">
            <v>0</v>
          </cell>
        </row>
        <row r="640">
          <cell r="B640">
            <v>282962</v>
          </cell>
          <cell r="C640">
            <v>0</v>
          </cell>
        </row>
        <row r="641">
          <cell r="B641">
            <v>282963</v>
          </cell>
          <cell r="C641">
            <v>0</v>
          </cell>
        </row>
        <row r="642">
          <cell r="B642">
            <v>283000</v>
          </cell>
          <cell r="C642">
            <v>0</v>
          </cell>
        </row>
        <row r="643">
          <cell r="B643">
            <v>283100</v>
          </cell>
          <cell r="C643">
            <v>11048</v>
          </cell>
        </row>
        <row r="644">
          <cell r="B644">
            <v>283200</v>
          </cell>
          <cell r="C644">
            <v>11048</v>
          </cell>
        </row>
        <row r="645">
          <cell r="B645">
            <v>283201</v>
          </cell>
          <cell r="C645">
            <v>11048</v>
          </cell>
        </row>
        <row r="646">
          <cell r="B646">
            <v>283202</v>
          </cell>
          <cell r="C646">
            <v>10916</v>
          </cell>
        </row>
        <row r="647">
          <cell r="B647">
            <v>283203</v>
          </cell>
          <cell r="C647">
            <v>0</v>
          </cell>
        </row>
        <row r="648">
          <cell r="B648">
            <v>283212</v>
          </cell>
          <cell r="C648">
            <v>132</v>
          </cell>
        </row>
        <row r="649">
          <cell r="B649">
            <v>283213</v>
          </cell>
          <cell r="C649">
            <v>0</v>
          </cell>
        </row>
        <row r="650">
          <cell r="B650">
            <v>283214</v>
          </cell>
          <cell r="C650">
            <v>0</v>
          </cell>
        </row>
        <row r="651">
          <cell r="B651">
            <v>283215</v>
          </cell>
          <cell r="C651">
            <v>0</v>
          </cell>
        </row>
        <row r="652">
          <cell r="B652">
            <v>283211</v>
          </cell>
          <cell r="C652">
            <v>0</v>
          </cell>
        </row>
        <row r="653">
          <cell r="B653">
            <v>283600</v>
          </cell>
          <cell r="C653">
            <v>0</v>
          </cell>
        </row>
        <row r="654">
          <cell r="B654">
            <v>283601</v>
          </cell>
          <cell r="C654">
            <v>0</v>
          </cell>
        </row>
        <row r="655">
          <cell r="B655">
            <v>283602</v>
          </cell>
          <cell r="C655">
            <v>0</v>
          </cell>
        </row>
        <row r="656">
          <cell r="B656">
            <v>283603</v>
          </cell>
          <cell r="C656">
            <v>0</v>
          </cell>
        </row>
        <row r="657">
          <cell r="B657">
            <v>283604</v>
          </cell>
          <cell r="C657">
            <v>0</v>
          </cell>
        </row>
        <row r="658">
          <cell r="B658">
            <v>283605</v>
          </cell>
          <cell r="C658">
            <v>0</v>
          </cell>
        </row>
        <row r="659">
          <cell r="B659">
            <v>283606</v>
          </cell>
          <cell r="C659">
            <v>0</v>
          </cell>
        </row>
        <row r="660">
          <cell r="B660">
            <v>283607</v>
          </cell>
          <cell r="C660">
            <v>0</v>
          </cell>
        </row>
        <row r="661">
          <cell r="B661">
            <v>283608</v>
          </cell>
          <cell r="C661">
            <v>0</v>
          </cell>
        </row>
        <row r="662">
          <cell r="B662">
            <v>283609</v>
          </cell>
          <cell r="C662">
            <v>0</v>
          </cell>
        </row>
        <row r="663">
          <cell r="B663">
            <v>283610</v>
          </cell>
          <cell r="C663">
            <v>0</v>
          </cell>
        </row>
        <row r="664">
          <cell r="B664">
            <v>283611</v>
          </cell>
          <cell r="C664">
            <v>0</v>
          </cell>
        </row>
        <row r="665">
          <cell r="B665">
            <v>283631</v>
          </cell>
          <cell r="C665">
            <v>0</v>
          </cell>
        </row>
        <row r="666">
          <cell r="B666">
            <v>284000</v>
          </cell>
          <cell r="C666">
            <v>484364</v>
          </cell>
        </row>
        <row r="667">
          <cell r="B667">
            <v>284100</v>
          </cell>
          <cell r="C667">
            <v>439231</v>
          </cell>
        </row>
        <row r="668">
          <cell r="B668">
            <v>284101</v>
          </cell>
          <cell r="C668">
            <v>0</v>
          </cell>
        </row>
        <row r="669">
          <cell r="B669">
            <v>284102</v>
          </cell>
          <cell r="C669">
            <v>0</v>
          </cell>
        </row>
        <row r="670">
          <cell r="B670">
            <v>284103</v>
          </cell>
          <cell r="C670">
            <v>0</v>
          </cell>
        </row>
        <row r="671">
          <cell r="B671">
            <v>284104</v>
          </cell>
          <cell r="C671">
            <v>439231</v>
          </cell>
        </row>
        <row r="672">
          <cell r="B672">
            <v>284105</v>
          </cell>
          <cell r="C672">
            <v>0</v>
          </cell>
        </row>
        <row r="673">
          <cell r="B673">
            <v>284121</v>
          </cell>
          <cell r="C673">
            <v>0</v>
          </cell>
        </row>
        <row r="674">
          <cell r="B674">
            <v>284200</v>
          </cell>
          <cell r="C674">
            <v>0</v>
          </cell>
        </row>
        <row r="675">
          <cell r="B675">
            <v>284300</v>
          </cell>
          <cell r="C675">
            <v>45133</v>
          </cell>
        </row>
        <row r="676">
          <cell r="B676">
            <v>284900</v>
          </cell>
          <cell r="C676">
            <v>0</v>
          </cell>
        </row>
        <row r="677">
          <cell r="B677">
            <v>285000</v>
          </cell>
          <cell r="C677">
            <v>294341</v>
          </cell>
        </row>
        <row r="678">
          <cell r="B678">
            <v>285100</v>
          </cell>
          <cell r="C678">
            <v>294341</v>
          </cell>
        </row>
        <row r="679">
          <cell r="B679">
            <v>286000</v>
          </cell>
          <cell r="C679">
            <v>22619</v>
          </cell>
        </row>
        <row r="680">
          <cell r="B680">
            <v>286100</v>
          </cell>
          <cell r="C680">
            <v>22619</v>
          </cell>
        </row>
        <row r="681">
          <cell r="B681">
            <v>286101</v>
          </cell>
          <cell r="C681">
            <v>0</v>
          </cell>
        </row>
        <row r="682">
          <cell r="B682">
            <v>286102</v>
          </cell>
          <cell r="C682">
            <v>0</v>
          </cell>
        </row>
        <row r="683">
          <cell r="B683">
            <v>286120</v>
          </cell>
          <cell r="C683">
            <v>22619</v>
          </cell>
        </row>
        <row r="684">
          <cell r="B684">
            <v>287000</v>
          </cell>
          <cell r="C684">
            <v>0</v>
          </cell>
        </row>
        <row r="685">
          <cell r="B685">
            <v>287001</v>
          </cell>
          <cell r="C685">
            <v>0</v>
          </cell>
        </row>
        <row r="686">
          <cell r="B686">
            <v>287002</v>
          </cell>
          <cell r="C686">
            <v>0</v>
          </cell>
        </row>
        <row r="687">
          <cell r="B687">
            <v>287003</v>
          </cell>
          <cell r="C687">
            <v>0</v>
          </cell>
        </row>
        <row r="688">
          <cell r="B688">
            <v>287004</v>
          </cell>
          <cell r="C688">
            <v>0</v>
          </cell>
        </row>
        <row r="689">
          <cell r="B689">
            <v>287005</v>
          </cell>
          <cell r="C689">
            <v>0</v>
          </cell>
        </row>
        <row r="690">
          <cell r="B690">
            <v>288000</v>
          </cell>
          <cell r="C690">
            <v>0</v>
          </cell>
        </row>
        <row r="691">
          <cell r="B691">
            <v>229700</v>
          </cell>
          <cell r="C691">
            <v>35469041</v>
          </cell>
          <cell r="E691">
            <v>249700</v>
          </cell>
          <cell r="F691">
            <v>35469041</v>
          </cell>
        </row>
        <row r="692">
          <cell r="E692">
            <v>299600</v>
          </cell>
          <cell r="F692">
            <v>0</v>
          </cell>
        </row>
        <row r="693">
          <cell r="E693">
            <v>299700</v>
          </cell>
          <cell r="F693">
            <v>0</v>
          </cell>
        </row>
        <row r="694">
          <cell r="E694">
            <v>299800</v>
          </cell>
          <cell r="F694">
            <v>0</v>
          </cell>
        </row>
        <row r="695">
          <cell r="E695">
            <v>299900</v>
          </cell>
          <cell r="F695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4">
        <row r="5">
          <cell r="B5">
            <v>170000</v>
          </cell>
          <cell r="C5">
            <v>10634057</v>
          </cell>
          <cell r="E5">
            <v>150000</v>
          </cell>
          <cell r="F5">
            <v>10590480</v>
          </cell>
        </row>
        <row r="6">
          <cell r="B6">
            <v>171000</v>
          </cell>
          <cell r="C6">
            <v>8293153</v>
          </cell>
          <cell r="E6">
            <v>151000</v>
          </cell>
          <cell r="F6">
            <v>10051902</v>
          </cell>
        </row>
        <row r="7">
          <cell r="B7">
            <v>171100</v>
          </cell>
          <cell r="C7">
            <v>7857842</v>
          </cell>
          <cell r="E7">
            <v>151100</v>
          </cell>
          <cell r="F7">
            <v>1667661</v>
          </cell>
        </row>
        <row r="8">
          <cell r="B8">
            <v>171101</v>
          </cell>
          <cell r="C8">
            <v>11663</v>
          </cell>
          <cell r="E8">
            <v>151101</v>
          </cell>
          <cell r="F8">
            <v>488790</v>
          </cell>
        </row>
        <row r="9">
          <cell r="B9">
            <v>171102</v>
          </cell>
          <cell r="C9">
            <v>0</v>
          </cell>
          <cell r="E9">
            <v>151102</v>
          </cell>
          <cell r="F9">
            <v>1156378</v>
          </cell>
        </row>
        <row r="10">
          <cell r="B10">
            <v>171103</v>
          </cell>
          <cell r="C10">
            <v>5436</v>
          </cell>
          <cell r="E10">
            <v>151103</v>
          </cell>
          <cell r="F10">
            <v>0</v>
          </cell>
        </row>
        <row r="11">
          <cell r="B11">
            <v>171104</v>
          </cell>
          <cell r="C11">
            <v>52731</v>
          </cell>
          <cell r="E11">
            <v>151104</v>
          </cell>
          <cell r="F11">
            <v>19529</v>
          </cell>
        </row>
        <row r="12">
          <cell r="B12">
            <v>171105</v>
          </cell>
          <cell r="C12">
            <v>1345</v>
          </cell>
          <cell r="E12">
            <v>151105</v>
          </cell>
          <cell r="F12">
            <v>3185</v>
          </cell>
        </row>
        <row r="13">
          <cell r="B13">
            <v>171106</v>
          </cell>
          <cell r="C13">
            <v>51386</v>
          </cell>
          <cell r="E13">
            <v>151106</v>
          </cell>
          <cell r="F13">
            <v>0</v>
          </cell>
        </row>
        <row r="14">
          <cell r="B14">
            <v>171110</v>
          </cell>
          <cell r="C14">
            <v>117210</v>
          </cell>
          <cell r="E14">
            <v>151107</v>
          </cell>
          <cell r="F14">
            <v>0</v>
          </cell>
        </row>
        <row r="15">
          <cell r="B15">
            <v>171111</v>
          </cell>
          <cell r="C15">
            <v>10</v>
          </cell>
          <cell r="E15">
            <v>151108</v>
          </cell>
          <cell r="F15">
            <v>0</v>
          </cell>
        </row>
        <row r="16">
          <cell r="B16">
            <v>171112</v>
          </cell>
          <cell r="C16">
            <v>117200</v>
          </cell>
          <cell r="E16">
            <v>151109</v>
          </cell>
          <cell r="F16">
            <v>0</v>
          </cell>
        </row>
        <row r="17">
          <cell r="B17">
            <v>171115</v>
          </cell>
          <cell r="C17">
            <v>7156563</v>
          </cell>
          <cell r="E17">
            <v>151110</v>
          </cell>
          <cell r="F17">
            <v>0</v>
          </cell>
        </row>
        <row r="18">
          <cell r="B18">
            <v>171116</v>
          </cell>
          <cell r="C18">
            <v>178205</v>
          </cell>
          <cell r="E18">
            <v>151111</v>
          </cell>
          <cell r="F18">
            <v>33134</v>
          </cell>
        </row>
        <row r="19">
          <cell r="B19">
            <v>171117</v>
          </cell>
          <cell r="C19">
            <v>5386</v>
          </cell>
          <cell r="E19">
            <v>151112</v>
          </cell>
          <cell r="F19">
            <v>41595</v>
          </cell>
        </row>
        <row r="20">
          <cell r="B20">
            <v>171118</v>
          </cell>
          <cell r="C20">
            <v>253891</v>
          </cell>
          <cell r="E20">
            <v>151113</v>
          </cell>
          <cell r="F20">
            <v>0</v>
          </cell>
        </row>
        <row r="21">
          <cell r="B21">
            <v>171119</v>
          </cell>
          <cell r="C21">
            <v>72949</v>
          </cell>
          <cell r="E21">
            <v>151114</v>
          </cell>
          <cell r="F21">
            <v>953306</v>
          </cell>
        </row>
        <row r="22">
          <cell r="B22">
            <v>171120</v>
          </cell>
          <cell r="C22">
            <v>3808</v>
          </cell>
          <cell r="E22">
            <v>151115</v>
          </cell>
          <cell r="F22">
            <v>0</v>
          </cell>
        </row>
        <row r="23">
          <cell r="B23">
            <v>171121</v>
          </cell>
          <cell r="C23">
            <v>0</v>
          </cell>
          <cell r="E23">
            <v>151116</v>
          </cell>
          <cell r="F23">
            <v>105630</v>
          </cell>
        </row>
        <row r="24">
          <cell r="B24">
            <v>171131</v>
          </cell>
          <cell r="C24">
            <v>0</v>
          </cell>
          <cell r="E24">
            <v>151117</v>
          </cell>
          <cell r="F24">
            <v>0</v>
          </cell>
        </row>
        <row r="25">
          <cell r="B25">
            <v>171200</v>
          </cell>
          <cell r="C25">
            <v>406111</v>
          </cell>
          <cell r="E25">
            <v>151121</v>
          </cell>
          <cell r="F25">
            <v>0</v>
          </cell>
        </row>
        <row r="26">
          <cell r="B26">
            <v>171201</v>
          </cell>
          <cell r="C26">
            <v>1445</v>
          </cell>
          <cell r="E26">
            <v>151122</v>
          </cell>
          <cell r="F26">
            <v>0</v>
          </cell>
        </row>
        <row r="27">
          <cell r="B27">
            <v>171202</v>
          </cell>
          <cell r="C27">
            <v>1445</v>
          </cell>
          <cell r="E27">
            <v>151123</v>
          </cell>
          <cell r="F27">
            <v>0</v>
          </cell>
        </row>
        <row r="28">
          <cell r="B28">
            <v>171203</v>
          </cell>
          <cell r="C28">
            <v>0</v>
          </cell>
          <cell r="E28">
            <v>151124</v>
          </cell>
          <cell r="F28">
            <v>0</v>
          </cell>
        </row>
        <row r="29">
          <cell r="B29">
            <v>171204</v>
          </cell>
          <cell r="C29">
            <v>0</v>
          </cell>
          <cell r="E29">
            <v>151125</v>
          </cell>
          <cell r="F29">
            <v>0</v>
          </cell>
        </row>
        <row r="30">
          <cell r="B30">
            <v>171205</v>
          </cell>
          <cell r="C30">
            <v>0</v>
          </cell>
          <cell r="E30">
            <v>151130</v>
          </cell>
          <cell r="F30">
            <v>0</v>
          </cell>
        </row>
        <row r="31">
          <cell r="B31">
            <v>171206</v>
          </cell>
          <cell r="C31">
            <v>0</v>
          </cell>
          <cell r="E31">
            <v>151131</v>
          </cell>
          <cell r="F31">
            <v>21955</v>
          </cell>
        </row>
        <row r="32">
          <cell r="B32">
            <v>171207</v>
          </cell>
          <cell r="C32">
            <v>0</v>
          </cell>
          <cell r="E32">
            <v>151141</v>
          </cell>
          <cell r="F32">
            <v>0</v>
          </cell>
        </row>
        <row r="33">
          <cell r="B33">
            <v>171210</v>
          </cell>
          <cell r="C33">
            <v>404666</v>
          </cell>
          <cell r="E33">
            <v>151142</v>
          </cell>
          <cell r="F33">
            <v>536</v>
          </cell>
        </row>
        <row r="34">
          <cell r="B34">
            <v>171211</v>
          </cell>
          <cell r="C34">
            <v>0</v>
          </cell>
          <cell r="E34">
            <v>151143</v>
          </cell>
          <cell r="F34">
            <v>536</v>
          </cell>
        </row>
        <row r="35">
          <cell r="B35">
            <v>171212</v>
          </cell>
          <cell r="C35">
            <v>273457</v>
          </cell>
          <cell r="E35">
            <v>151147</v>
          </cell>
          <cell r="F35">
            <v>0</v>
          </cell>
        </row>
        <row r="36">
          <cell r="B36">
            <v>171213</v>
          </cell>
          <cell r="C36">
            <v>0</v>
          </cell>
          <cell r="E36">
            <v>151151</v>
          </cell>
          <cell r="F36">
            <v>0</v>
          </cell>
        </row>
        <row r="37">
          <cell r="B37">
            <v>171214</v>
          </cell>
          <cell r="C37">
            <v>0</v>
          </cell>
          <cell r="E37">
            <v>151161</v>
          </cell>
          <cell r="F37">
            <v>0</v>
          </cell>
        </row>
        <row r="38">
          <cell r="B38">
            <v>171215</v>
          </cell>
          <cell r="C38">
            <v>0</v>
          </cell>
          <cell r="E38">
            <v>151200</v>
          </cell>
          <cell r="F38">
            <v>0</v>
          </cell>
        </row>
        <row r="39">
          <cell r="B39">
            <v>171216</v>
          </cell>
          <cell r="C39">
            <v>0</v>
          </cell>
          <cell r="E39">
            <v>151201</v>
          </cell>
          <cell r="F39">
            <v>0</v>
          </cell>
        </row>
        <row r="40">
          <cell r="B40">
            <v>171217</v>
          </cell>
          <cell r="C40">
            <v>0</v>
          </cell>
          <cell r="E40">
            <v>151202</v>
          </cell>
          <cell r="F40">
            <v>0</v>
          </cell>
        </row>
        <row r="41">
          <cell r="B41">
            <v>171218</v>
          </cell>
          <cell r="C41">
            <v>45771</v>
          </cell>
          <cell r="E41">
            <v>151203</v>
          </cell>
          <cell r="F41">
            <v>0</v>
          </cell>
        </row>
        <row r="42">
          <cell r="B42">
            <v>171219</v>
          </cell>
          <cell r="C42">
            <v>0</v>
          </cell>
          <cell r="E42">
            <v>151204</v>
          </cell>
          <cell r="F42">
            <v>0</v>
          </cell>
        </row>
        <row r="43">
          <cell r="B43">
            <v>171220</v>
          </cell>
          <cell r="C43">
            <v>0</v>
          </cell>
          <cell r="E43">
            <v>151205</v>
          </cell>
          <cell r="F43">
            <v>0</v>
          </cell>
        </row>
        <row r="44">
          <cell r="B44">
            <v>171221</v>
          </cell>
          <cell r="C44">
            <v>0</v>
          </cell>
          <cell r="E44">
            <v>151206</v>
          </cell>
          <cell r="F44">
            <v>0</v>
          </cell>
        </row>
        <row r="45">
          <cell r="B45">
            <v>171222</v>
          </cell>
          <cell r="C45">
            <v>0</v>
          </cell>
          <cell r="E45">
            <v>151207</v>
          </cell>
          <cell r="F45">
            <v>0</v>
          </cell>
        </row>
        <row r="46">
          <cell r="B46">
            <v>171223</v>
          </cell>
          <cell r="C46">
            <v>0</v>
          </cell>
          <cell r="E46">
            <v>151210</v>
          </cell>
          <cell r="F46">
            <v>0</v>
          </cell>
        </row>
        <row r="47">
          <cell r="B47">
            <v>171224</v>
          </cell>
          <cell r="C47">
            <v>47351</v>
          </cell>
          <cell r="E47">
            <v>151211</v>
          </cell>
          <cell r="F47">
            <v>0</v>
          </cell>
        </row>
        <row r="48">
          <cell r="B48">
            <v>171225</v>
          </cell>
          <cell r="C48">
            <v>37069</v>
          </cell>
          <cell r="E48">
            <v>151212</v>
          </cell>
          <cell r="F48">
            <v>0</v>
          </cell>
        </row>
        <row r="49">
          <cell r="B49">
            <v>171226</v>
          </cell>
          <cell r="C49">
            <v>0</v>
          </cell>
          <cell r="E49">
            <v>151213</v>
          </cell>
          <cell r="F49">
            <v>0</v>
          </cell>
        </row>
        <row r="50">
          <cell r="B50">
            <v>171227</v>
          </cell>
          <cell r="C50">
            <v>819</v>
          </cell>
          <cell r="E50">
            <v>151231</v>
          </cell>
          <cell r="F50">
            <v>0</v>
          </cell>
        </row>
        <row r="51">
          <cell r="B51">
            <v>171228</v>
          </cell>
          <cell r="C51">
            <v>0</v>
          </cell>
          <cell r="E51">
            <v>151300</v>
          </cell>
          <cell r="F51">
            <v>0</v>
          </cell>
        </row>
        <row r="52">
          <cell r="B52">
            <v>171230</v>
          </cell>
          <cell r="C52">
            <v>198</v>
          </cell>
          <cell r="E52">
            <v>151301</v>
          </cell>
          <cell r="F52">
            <v>0</v>
          </cell>
        </row>
        <row r="53">
          <cell r="B53">
            <v>171241</v>
          </cell>
          <cell r="C53">
            <v>0</v>
          </cell>
          <cell r="E53">
            <v>151302</v>
          </cell>
          <cell r="F53">
            <v>0</v>
          </cell>
        </row>
        <row r="54">
          <cell r="B54">
            <v>171242</v>
          </cell>
          <cell r="C54">
            <v>0</v>
          </cell>
          <cell r="E54">
            <v>151303</v>
          </cell>
          <cell r="F54">
            <v>0</v>
          </cell>
        </row>
        <row r="55">
          <cell r="B55">
            <v>171245</v>
          </cell>
          <cell r="C55">
            <v>0</v>
          </cell>
          <cell r="E55">
            <v>151304</v>
          </cell>
          <cell r="F55">
            <v>0</v>
          </cell>
        </row>
        <row r="56">
          <cell r="B56">
            <v>171300</v>
          </cell>
          <cell r="C56">
            <v>29200</v>
          </cell>
          <cell r="E56">
            <v>151305</v>
          </cell>
          <cell r="F56">
            <v>0</v>
          </cell>
        </row>
        <row r="57">
          <cell r="B57">
            <v>171301</v>
          </cell>
          <cell r="C57">
            <v>29124</v>
          </cell>
          <cell r="E57">
            <v>151306</v>
          </cell>
          <cell r="F57">
            <v>0</v>
          </cell>
        </row>
        <row r="58">
          <cell r="B58">
            <v>171309</v>
          </cell>
          <cell r="C58">
            <v>28953</v>
          </cell>
          <cell r="E58">
            <v>151307</v>
          </cell>
          <cell r="F58">
            <v>0</v>
          </cell>
        </row>
        <row r="59">
          <cell r="B59">
            <v>171310</v>
          </cell>
          <cell r="C59">
            <v>171</v>
          </cell>
          <cell r="E59">
            <v>151308</v>
          </cell>
          <cell r="F59">
            <v>0</v>
          </cell>
        </row>
        <row r="60">
          <cell r="B60">
            <v>171302</v>
          </cell>
          <cell r="C60">
            <v>76</v>
          </cell>
          <cell r="E60">
            <v>151309</v>
          </cell>
          <cell r="F60">
            <v>0</v>
          </cell>
        </row>
        <row r="61">
          <cell r="B61">
            <v>171303</v>
          </cell>
          <cell r="C61">
            <v>0</v>
          </cell>
          <cell r="E61">
            <v>151310</v>
          </cell>
          <cell r="F61">
            <v>0</v>
          </cell>
        </row>
        <row r="62">
          <cell r="B62">
            <v>171304</v>
          </cell>
          <cell r="C62">
            <v>0</v>
          </cell>
          <cell r="E62">
            <v>151313</v>
          </cell>
          <cell r="F62">
            <v>0</v>
          </cell>
        </row>
        <row r="63">
          <cell r="B63">
            <v>171305</v>
          </cell>
          <cell r="C63">
            <v>0</v>
          </cell>
          <cell r="E63">
            <v>151314</v>
          </cell>
          <cell r="F63">
            <v>0</v>
          </cell>
        </row>
        <row r="64">
          <cell r="B64">
            <v>171306</v>
          </cell>
          <cell r="C64">
            <v>0</v>
          </cell>
          <cell r="E64">
            <v>151315</v>
          </cell>
          <cell r="F64">
            <v>0</v>
          </cell>
        </row>
        <row r="65">
          <cell r="B65">
            <v>171307</v>
          </cell>
          <cell r="C65">
            <v>0</v>
          </cell>
          <cell r="E65">
            <v>151316</v>
          </cell>
          <cell r="F65">
            <v>0</v>
          </cell>
        </row>
        <row r="66">
          <cell r="B66">
            <v>171308</v>
          </cell>
          <cell r="C66">
            <v>0</v>
          </cell>
          <cell r="E66">
            <v>151317</v>
          </cell>
          <cell r="F66">
            <v>0</v>
          </cell>
        </row>
        <row r="67">
          <cell r="B67">
            <v>171311</v>
          </cell>
          <cell r="C67">
            <v>0</v>
          </cell>
          <cell r="E67">
            <v>151318</v>
          </cell>
          <cell r="F67">
            <v>0</v>
          </cell>
        </row>
        <row r="68">
          <cell r="B68">
            <v>172000</v>
          </cell>
          <cell r="C68">
            <v>6114</v>
          </cell>
          <cell r="E68">
            <v>151319</v>
          </cell>
          <cell r="F68">
            <v>0</v>
          </cell>
        </row>
        <row r="69">
          <cell r="B69">
            <v>172100</v>
          </cell>
          <cell r="C69">
            <v>6114</v>
          </cell>
          <cell r="E69">
            <v>151320</v>
          </cell>
          <cell r="F69">
            <v>0</v>
          </cell>
        </row>
        <row r="70">
          <cell r="B70">
            <v>172101</v>
          </cell>
          <cell r="C70">
            <v>0</v>
          </cell>
          <cell r="E70">
            <v>151331</v>
          </cell>
          <cell r="F70">
            <v>0</v>
          </cell>
        </row>
        <row r="71">
          <cell r="B71">
            <v>172102</v>
          </cell>
          <cell r="C71">
            <v>3411</v>
          </cell>
          <cell r="E71">
            <v>151361</v>
          </cell>
          <cell r="F71">
            <v>0</v>
          </cell>
        </row>
        <row r="72">
          <cell r="B72">
            <v>172103</v>
          </cell>
          <cell r="C72">
            <v>2109</v>
          </cell>
          <cell r="E72">
            <v>151400</v>
          </cell>
          <cell r="F72">
            <v>8328220</v>
          </cell>
        </row>
        <row r="73">
          <cell r="B73">
            <v>172104</v>
          </cell>
          <cell r="C73">
            <v>0</v>
          </cell>
          <cell r="E73">
            <v>151401</v>
          </cell>
          <cell r="F73">
            <v>7146769</v>
          </cell>
        </row>
        <row r="74">
          <cell r="B74">
            <v>172105</v>
          </cell>
          <cell r="C74">
            <v>0</v>
          </cell>
          <cell r="E74">
            <v>151402</v>
          </cell>
          <cell r="F74">
            <v>4915284</v>
          </cell>
        </row>
        <row r="75">
          <cell r="B75">
            <v>172113</v>
          </cell>
          <cell r="C75">
            <v>0</v>
          </cell>
          <cell r="E75">
            <v>151403</v>
          </cell>
          <cell r="F75">
            <v>1891471</v>
          </cell>
        </row>
        <row r="76">
          <cell r="B76">
            <v>172114</v>
          </cell>
          <cell r="C76">
            <v>0</v>
          </cell>
          <cell r="E76">
            <v>151404</v>
          </cell>
          <cell r="F76">
            <v>4636</v>
          </cell>
        </row>
        <row r="77">
          <cell r="B77">
            <v>172115</v>
          </cell>
          <cell r="C77">
            <v>0</v>
          </cell>
          <cell r="E77">
            <v>151405</v>
          </cell>
          <cell r="F77">
            <v>10830</v>
          </cell>
        </row>
        <row r="78">
          <cell r="B78">
            <v>172106</v>
          </cell>
          <cell r="C78">
            <v>523</v>
          </cell>
          <cell r="E78">
            <v>151406</v>
          </cell>
          <cell r="F78">
            <v>265</v>
          </cell>
        </row>
        <row r="79">
          <cell r="B79">
            <v>172107</v>
          </cell>
          <cell r="C79">
            <v>0</v>
          </cell>
          <cell r="E79">
            <v>151407</v>
          </cell>
          <cell r="F79">
            <v>1762</v>
          </cell>
        </row>
        <row r="80">
          <cell r="B80">
            <v>172108</v>
          </cell>
          <cell r="C80">
            <v>4</v>
          </cell>
          <cell r="E80">
            <v>151408</v>
          </cell>
          <cell r="F80">
            <v>520</v>
          </cell>
        </row>
        <row r="81">
          <cell r="B81">
            <v>172109</v>
          </cell>
          <cell r="C81">
            <v>0</v>
          </cell>
          <cell r="E81">
            <v>151409</v>
          </cell>
          <cell r="F81">
            <v>30788</v>
          </cell>
        </row>
        <row r="82">
          <cell r="B82">
            <v>172110</v>
          </cell>
          <cell r="C82">
            <v>0</v>
          </cell>
          <cell r="E82">
            <v>151410</v>
          </cell>
          <cell r="F82">
            <v>281214</v>
          </cell>
        </row>
        <row r="83">
          <cell r="B83">
            <v>172111</v>
          </cell>
          <cell r="C83">
            <v>67</v>
          </cell>
          <cell r="E83">
            <v>151411</v>
          </cell>
          <cell r="F83">
            <v>8969</v>
          </cell>
        </row>
        <row r="84">
          <cell r="B84">
            <v>172112</v>
          </cell>
          <cell r="C84">
            <v>0</v>
          </cell>
          <cell r="E84">
            <v>151412</v>
          </cell>
          <cell r="F84">
            <v>0</v>
          </cell>
        </row>
        <row r="85">
          <cell r="B85">
            <v>172116</v>
          </cell>
          <cell r="C85">
            <v>0</v>
          </cell>
          <cell r="E85">
            <v>151413</v>
          </cell>
          <cell r="F85">
            <v>0</v>
          </cell>
        </row>
        <row r="86">
          <cell r="B86">
            <v>172121</v>
          </cell>
          <cell r="C86">
            <v>0</v>
          </cell>
          <cell r="E86">
            <v>151414</v>
          </cell>
          <cell r="F86">
            <v>0</v>
          </cell>
        </row>
        <row r="87">
          <cell r="B87">
            <v>172122</v>
          </cell>
          <cell r="C87">
            <v>0</v>
          </cell>
          <cell r="E87">
            <v>151415</v>
          </cell>
          <cell r="F87">
            <v>1030</v>
          </cell>
        </row>
        <row r="88">
          <cell r="B88">
            <v>172123</v>
          </cell>
          <cell r="C88">
            <v>0</v>
          </cell>
          <cell r="E88">
            <v>151421</v>
          </cell>
          <cell r="F88">
            <v>1013361</v>
          </cell>
        </row>
        <row r="89">
          <cell r="B89">
            <v>172124</v>
          </cell>
          <cell r="C89">
            <v>0</v>
          </cell>
          <cell r="E89">
            <v>151422</v>
          </cell>
          <cell r="F89">
            <v>0</v>
          </cell>
        </row>
        <row r="90">
          <cell r="B90">
            <v>172129</v>
          </cell>
          <cell r="C90">
            <v>0</v>
          </cell>
          <cell r="E90">
            <v>151423</v>
          </cell>
          <cell r="F90">
            <v>684940</v>
          </cell>
        </row>
        <row r="91">
          <cell r="B91">
            <v>173000</v>
          </cell>
          <cell r="C91">
            <v>819012</v>
          </cell>
          <cell r="E91">
            <v>151424</v>
          </cell>
          <cell r="F91">
            <v>0</v>
          </cell>
        </row>
        <row r="92">
          <cell r="B92">
            <v>173100</v>
          </cell>
          <cell r="C92">
            <v>350000</v>
          </cell>
          <cell r="E92">
            <v>151425</v>
          </cell>
          <cell r="F92">
            <v>0</v>
          </cell>
        </row>
        <row r="93">
          <cell r="B93">
            <v>173200</v>
          </cell>
          <cell r="C93">
            <v>250727</v>
          </cell>
          <cell r="E93">
            <v>151426</v>
          </cell>
          <cell r="F93">
            <v>0</v>
          </cell>
        </row>
        <row r="94">
          <cell r="B94">
            <v>173201</v>
          </cell>
          <cell r="C94">
            <v>209422</v>
          </cell>
          <cell r="E94">
            <v>151427</v>
          </cell>
          <cell r="F94">
            <v>0</v>
          </cell>
        </row>
        <row r="95">
          <cell r="B95">
            <v>173202</v>
          </cell>
          <cell r="C95">
            <v>0</v>
          </cell>
          <cell r="E95">
            <v>151428</v>
          </cell>
          <cell r="F95">
            <v>116612</v>
          </cell>
        </row>
        <row r="96">
          <cell r="B96">
            <v>173203</v>
          </cell>
          <cell r="C96">
            <v>0</v>
          </cell>
          <cell r="E96">
            <v>151429</v>
          </cell>
          <cell r="F96">
            <v>0</v>
          </cell>
        </row>
        <row r="97">
          <cell r="B97">
            <v>173204</v>
          </cell>
          <cell r="C97">
            <v>21560</v>
          </cell>
          <cell r="E97">
            <v>151430</v>
          </cell>
          <cell r="F97">
            <v>0</v>
          </cell>
        </row>
        <row r="98">
          <cell r="B98">
            <v>173205</v>
          </cell>
          <cell r="C98">
            <v>19745</v>
          </cell>
          <cell r="E98">
            <v>151431</v>
          </cell>
          <cell r="F98">
            <v>0</v>
          </cell>
        </row>
        <row r="99">
          <cell r="B99">
            <v>173206</v>
          </cell>
          <cell r="C99">
            <v>0</v>
          </cell>
          <cell r="E99">
            <v>151432</v>
          </cell>
          <cell r="F99">
            <v>0</v>
          </cell>
        </row>
        <row r="100">
          <cell r="B100">
            <v>173211</v>
          </cell>
          <cell r="C100">
            <v>0</v>
          </cell>
          <cell r="E100">
            <v>151433</v>
          </cell>
          <cell r="F100">
            <v>0</v>
          </cell>
        </row>
        <row r="101">
          <cell r="B101">
            <v>173300</v>
          </cell>
          <cell r="C101">
            <v>0</v>
          </cell>
          <cell r="E101">
            <v>151434</v>
          </cell>
          <cell r="F101">
            <v>130633</v>
          </cell>
        </row>
        <row r="102">
          <cell r="B102">
            <v>173301</v>
          </cell>
          <cell r="C102">
            <v>0</v>
          </cell>
          <cell r="E102">
            <v>151435</v>
          </cell>
          <cell r="F102">
            <v>79687</v>
          </cell>
        </row>
        <row r="103">
          <cell r="B103">
            <v>173302</v>
          </cell>
          <cell r="C103">
            <v>0</v>
          </cell>
          <cell r="E103">
            <v>151436</v>
          </cell>
          <cell r="F103">
            <v>0</v>
          </cell>
        </row>
        <row r="104">
          <cell r="B104">
            <v>173303</v>
          </cell>
          <cell r="C104">
            <v>0</v>
          </cell>
          <cell r="E104">
            <v>151437</v>
          </cell>
          <cell r="F104">
            <v>1490</v>
          </cell>
        </row>
        <row r="105">
          <cell r="B105">
            <v>173304</v>
          </cell>
          <cell r="C105">
            <v>0</v>
          </cell>
          <cell r="E105">
            <v>151438</v>
          </cell>
          <cell r="F105">
            <v>0</v>
          </cell>
        </row>
        <row r="106">
          <cell r="B106">
            <v>173305</v>
          </cell>
          <cell r="C106">
            <v>0</v>
          </cell>
          <cell r="E106">
            <v>151451</v>
          </cell>
          <cell r="F106">
            <v>168090</v>
          </cell>
        </row>
        <row r="107">
          <cell r="B107">
            <v>173306</v>
          </cell>
          <cell r="C107">
            <v>0</v>
          </cell>
          <cell r="E107">
            <v>151452</v>
          </cell>
          <cell r="F107">
            <v>83</v>
          </cell>
        </row>
        <row r="108">
          <cell r="B108">
            <v>173307</v>
          </cell>
          <cell r="C108">
            <v>0</v>
          </cell>
          <cell r="E108">
            <v>151453</v>
          </cell>
          <cell r="F108">
            <v>22820</v>
          </cell>
        </row>
        <row r="109">
          <cell r="B109">
            <v>173310</v>
          </cell>
          <cell r="C109">
            <v>0</v>
          </cell>
          <cell r="E109">
            <v>151454</v>
          </cell>
          <cell r="F109">
            <v>63497</v>
          </cell>
        </row>
        <row r="110">
          <cell r="B110">
            <v>173311</v>
          </cell>
          <cell r="C110">
            <v>0</v>
          </cell>
          <cell r="E110">
            <v>151455</v>
          </cell>
          <cell r="F110">
            <v>81690</v>
          </cell>
        </row>
        <row r="111">
          <cell r="B111">
            <v>173312</v>
          </cell>
          <cell r="C111">
            <v>0</v>
          </cell>
          <cell r="E111">
            <v>151500</v>
          </cell>
          <cell r="F111">
            <v>0</v>
          </cell>
        </row>
        <row r="112">
          <cell r="B112">
            <v>173313</v>
          </cell>
          <cell r="C112">
            <v>0</v>
          </cell>
          <cell r="E112">
            <v>151501</v>
          </cell>
          <cell r="F112">
            <v>0</v>
          </cell>
        </row>
        <row r="113">
          <cell r="B113">
            <v>173331</v>
          </cell>
          <cell r="C113">
            <v>0</v>
          </cell>
          <cell r="E113">
            <v>151502</v>
          </cell>
          <cell r="F113">
            <v>0</v>
          </cell>
        </row>
        <row r="114">
          <cell r="B114">
            <v>173400</v>
          </cell>
          <cell r="C114">
            <v>0</v>
          </cell>
          <cell r="E114">
            <v>151503</v>
          </cell>
          <cell r="F114">
            <v>0</v>
          </cell>
        </row>
        <row r="115">
          <cell r="B115">
            <v>173401</v>
          </cell>
          <cell r="C115">
            <v>0</v>
          </cell>
          <cell r="E115">
            <v>151504</v>
          </cell>
          <cell r="F115">
            <v>0</v>
          </cell>
        </row>
        <row r="116">
          <cell r="B116">
            <v>173402</v>
          </cell>
          <cell r="C116">
            <v>0</v>
          </cell>
          <cell r="E116">
            <v>151505</v>
          </cell>
          <cell r="F116">
            <v>0</v>
          </cell>
        </row>
        <row r="117">
          <cell r="B117">
            <v>173403</v>
          </cell>
          <cell r="C117">
            <v>0</v>
          </cell>
          <cell r="E117">
            <v>151506</v>
          </cell>
          <cell r="F117">
            <v>0</v>
          </cell>
        </row>
        <row r="118">
          <cell r="B118">
            <v>173404</v>
          </cell>
          <cell r="C118">
            <v>0</v>
          </cell>
          <cell r="E118">
            <v>151507</v>
          </cell>
          <cell r="F118">
            <v>0</v>
          </cell>
        </row>
        <row r="119">
          <cell r="B119">
            <v>173405</v>
          </cell>
          <cell r="C119">
            <v>0</v>
          </cell>
          <cell r="E119">
            <v>151508</v>
          </cell>
          <cell r="F119">
            <v>0</v>
          </cell>
        </row>
        <row r="120">
          <cell r="B120">
            <v>173406</v>
          </cell>
          <cell r="C120">
            <v>0</v>
          </cell>
          <cell r="E120">
            <v>151509</v>
          </cell>
          <cell r="F120">
            <v>0</v>
          </cell>
        </row>
        <row r="121">
          <cell r="B121">
            <v>173407</v>
          </cell>
          <cell r="C121">
            <v>0</v>
          </cell>
          <cell r="E121">
            <v>151521</v>
          </cell>
          <cell r="F121">
            <v>0</v>
          </cell>
        </row>
        <row r="122">
          <cell r="B122">
            <v>173410</v>
          </cell>
          <cell r="C122">
            <v>0</v>
          </cell>
          <cell r="E122">
            <v>151530</v>
          </cell>
          <cell r="F122">
            <v>0</v>
          </cell>
        </row>
        <row r="123">
          <cell r="B123">
            <v>173411</v>
          </cell>
          <cell r="C123">
            <v>0</v>
          </cell>
          <cell r="E123">
            <v>151600</v>
          </cell>
          <cell r="F123">
            <v>55658</v>
          </cell>
        </row>
        <row r="124">
          <cell r="B124">
            <v>173412</v>
          </cell>
          <cell r="C124">
            <v>0</v>
          </cell>
          <cell r="E124">
            <v>151601</v>
          </cell>
          <cell r="F124">
            <v>0</v>
          </cell>
        </row>
        <row r="125">
          <cell r="B125">
            <v>173413</v>
          </cell>
          <cell r="C125">
            <v>0</v>
          </cell>
          <cell r="E125">
            <v>151602</v>
          </cell>
          <cell r="F125">
            <v>0</v>
          </cell>
        </row>
        <row r="126">
          <cell r="B126">
            <v>173431</v>
          </cell>
          <cell r="C126">
            <v>0</v>
          </cell>
          <cell r="E126">
            <v>151603</v>
          </cell>
          <cell r="F126">
            <v>0</v>
          </cell>
        </row>
        <row r="127">
          <cell r="B127">
            <v>173500</v>
          </cell>
          <cell r="C127">
            <v>0</v>
          </cell>
          <cell r="E127">
            <v>151604</v>
          </cell>
          <cell r="F127">
            <v>0</v>
          </cell>
        </row>
        <row r="128">
          <cell r="B128">
            <v>173600</v>
          </cell>
          <cell r="C128">
            <v>0</v>
          </cell>
          <cell r="E128">
            <v>151605</v>
          </cell>
          <cell r="F128">
            <v>0</v>
          </cell>
        </row>
        <row r="129">
          <cell r="B129">
            <v>173700</v>
          </cell>
          <cell r="C129">
            <v>40088</v>
          </cell>
          <cell r="E129">
            <v>151606</v>
          </cell>
          <cell r="F129">
            <v>0</v>
          </cell>
        </row>
        <row r="130">
          <cell r="B130">
            <v>173701</v>
          </cell>
          <cell r="C130">
            <v>0</v>
          </cell>
          <cell r="E130">
            <v>151607</v>
          </cell>
          <cell r="F130">
            <v>0</v>
          </cell>
        </row>
        <row r="131">
          <cell r="B131">
            <v>173702</v>
          </cell>
          <cell r="C131">
            <v>0</v>
          </cell>
          <cell r="E131">
            <v>151608</v>
          </cell>
          <cell r="F131">
            <v>0</v>
          </cell>
        </row>
        <row r="132">
          <cell r="B132">
            <v>173703</v>
          </cell>
          <cell r="C132">
            <v>0</v>
          </cell>
          <cell r="E132">
            <v>151609</v>
          </cell>
          <cell r="F132">
            <v>0</v>
          </cell>
        </row>
        <row r="133">
          <cell r="B133">
            <v>173704</v>
          </cell>
          <cell r="C133">
            <v>0</v>
          </cell>
          <cell r="E133">
            <v>151610</v>
          </cell>
          <cell r="F133">
            <v>358</v>
          </cell>
        </row>
        <row r="134">
          <cell r="B134">
            <v>173705</v>
          </cell>
          <cell r="C134">
            <v>0</v>
          </cell>
          <cell r="E134">
            <v>151611</v>
          </cell>
          <cell r="F134">
            <v>55300</v>
          </cell>
        </row>
        <row r="135">
          <cell r="B135">
            <v>173706</v>
          </cell>
          <cell r="C135">
            <v>0</v>
          </cell>
          <cell r="E135">
            <v>151621</v>
          </cell>
          <cell r="F135">
            <v>0</v>
          </cell>
        </row>
        <row r="136">
          <cell r="B136">
            <v>173707</v>
          </cell>
          <cell r="C136">
            <v>0</v>
          </cell>
          <cell r="E136">
            <v>151630</v>
          </cell>
          <cell r="F136">
            <v>0</v>
          </cell>
        </row>
        <row r="137">
          <cell r="B137">
            <v>173711</v>
          </cell>
          <cell r="C137">
            <v>40088</v>
          </cell>
          <cell r="E137">
            <v>151900</v>
          </cell>
          <cell r="F137">
            <v>364</v>
          </cell>
        </row>
        <row r="138">
          <cell r="B138">
            <v>173800</v>
          </cell>
          <cell r="C138">
            <v>165514</v>
          </cell>
          <cell r="E138">
            <v>151901</v>
          </cell>
          <cell r="F138">
            <v>364</v>
          </cell>
        </row>
        <row r="139">
          <cell r="B139">
            <v>173801</v>
          </cell>
          <cell r="C139">
            <v>144001</v>
          </cell>
          <cell r="E139">
            <v>151902</v>
          </cell>
          <cell r="F139">
            <v>0</v>
          </cell>
        </row>
        <row r="140">
          <cell r="B140">
            <v>173802</v>
          </cell>
          <cell r="C140">
            <v>7188</v>
          </cell>
          <cell r="E140">
            <v>151903</v>
          </cell>
          <cell r="F140">
            <v>0</v>
          </cell>
        </row>
        <row r="141">
          <cell r="B141">
            <v>173803</v>
          </cell>
          <cell r="C141">
            <v>1814</v>
          </cell>
          <cell r="E141">
            <v>151904</v>
          </cell>
          <cell r="F141">
            <v>0</v>
          </cell>
        </row>
        <row r="142">
          <cell r="B142">
            <v>173811</v>
          </cell>
          <cell r="C142">
            <v>1814</v>
          </cell>
          <cell r="E142">
            <v>151905</v>
          </cell>
          <cell r="F142">
            <v>0</v>
          </cell>
        </row>
        <row r="143">
          <cell r="B143">
            <v>173812</v>
          </cell>
          <cell r="C143">
            <v>0</v>
          </cell>
          <cell r="E143">
            <v>151906</v>
          </cell>
          <cell r="F143">
            <v>0</v>
          </cell>
        </row>
        <row r="144">
          <cell r="B144">
            <v>173813</v>
          </cell>
          <cell r="C144">
            <v>0</v>
          </cell>
          <cell r="E144">
            <v>151907</v>
          </cell>
          <cell r="F144">
            <v>0</v>
          </cell>
        </row>
        <row r="145">
          <cell r="B145">
            <v>173814</v>
          </cell>
          <cell r="C145">
            <v>0</v>
          </cell>
          <cell r="E145">
            <v>151908</v>
          </cell>
          <cell r="F145">
            <v>0</v>
          </cell>
        </row>
        <row r="146">
          <cell r="B146">
            <v>173804</v>
          </cell>
          <cell r="C146">
            <v>0</v>
          </cell>
          <cell r="E146">
            <v>151909</v>
          </cell>
          <cell r="F146">
            <v>0</v>
          </cell>
        </row>
        <row r="147">
          <cell r="B147">
            <v>173821</v>
          </cell>
          <cell r="C147">
            <v>7188</v>
          </cell>
          <cell r="E147">
            <v>151911</v>
          </cell>
          <cell r="F147">
            <v>0</v>
          </cell>
        </row>
        <row r="148">
          <cell r="B148">
            <v>173822</v>
          </cell>
          <cell r="C148">
            <v>7188</v>
          </cell>
          <cell r="E148">
            <v>152000</v>
          </cell>
          <cell r="F148">
            <v>108362</v>
          </cell>
        </row>
        <row r="149">
          <cell r="B149">
            <v>173823</v>
          </cell>
          <cell r="C149">
            <v>0</v>
          </cell>
          <cell r="E149">
            <v>152100</v>
          </cell>
          <cell r="F149">
            <v>44679</v>
          </cell>
        </row>
        <row r="150">
          <cell r="B150">
            <v>173841</v>
          </cell>
          <cell r="C150">
            <v>0</v>
          </cell>
          <cell r="E150">
            <v>152101</v>
          </cell>
          <cell r="F150">
            <v>14641</v>
          </cell>
        </row>
        <row r="151">
          <cell r="B151">
            <v>173842</v>
          </cell>
          <cell r="C151">
            <v>0</v>
          </cell>
          <cell r="E151">
            <v>152102</v>
          </cell>
          <cell r="F151">
            <v>3537</v>
          </cell>
        </row>
        <row r="152">
          <cell r="B152">
            <v>173843</v>
          </cell>
          <cell r="C152">
            <v>0</v>
          </cell>
          <cell r="E152">
            <v>152103</v>
          </cell>
          <cell r="F152">
            <v>0</v>
          </cell>
        </row>
        <row r="153">
          <cell r="B153">
            <v>173851</v>
          </cell>
          <cell r="C153">
            <v>1505</v>
          </cell>
          <cell r="E153">
            <v>152104</v>
          </cell>
          <cell r="F153">
            <v>25</v>
          </cell>
        </row>
        <row r="154">
          <cell r="B154">
            <v>173881</v>
          </cell>
          <cell r="C154">
            <v>3819</v>
          </cell>
          <cell r="E154">
            <v>152105</v>
          </cell>
          <cell r="F154">
            <v>4205</v>
          </cell>
        </row>
        <row r="155">
          <cell r="B155">
            <v>173882</v>
          </cell>
          <cell r="C155">
            <v>3819</v>
          </cell>
          <cell r="E155">
            <v>152106</v>
          </cell>
          <cell r="F155">
            <v>2949</v>
          </cell>
        </row>
        <row r="156">
          <cell r="B156">
            <v>173883</v>
          </cell>
          <cell r="C156">
            <v>0</v>
          </cell>
          <cell r="E156">
            <v>152107</v>
          </cell>
          <cell r="F156">
            <v>3905</v>
          </cell>
        </row>
        <row r="157">
          <cell r="B157">
            <v>173900</v>
          </cell>
          <cell r="C157">
            <v>12683</v>
          </cell>
          <cell r="E157">
            <v>152108</v>
          </cell>
          <cell r="F157">
            <v>0</v>
          </cell>
        </row>
        <row r="158">
          <cell r="B158">
            <v>173901</v>
          </cell>
          <cell r="C158">
            <v>6</v>
          </cell>
          <cell r="E158">
            <v>152109</v>
          </cell>
          <cell r="F158">
            <v>0</v>
          </cell>
        </row>
        <row r="159">
          <cell r="B159">
            <v>173902</v>
          </cell>
          <cell r="C159">
            <v>1379</v>
          </cell>
          <cell r="E159">
            <v>152110</v>
          </cell>
          <cell r="F159">
            <v>0</v>
          </cell>
        </row>
        <row r="160">
          <cell r="B160">
            <v>173903</v>
          </cell>
          <cell r="C160">
            <v>1379</v>
          </cell>
          <cell r="E160">
            <v>152111</v>
          </cell>
          <cell r="F160">
            <v>0</v>
          </cell>
        </row>
        <row r="161">
          <cell r="B161">
            <v>173904</v>
          </cell>
          <cell r="C161">
            <v>0</v>
          </cell>
          <cell r="E161">
            <v>152112</v>
          </cell>
          <cell r="F161">
            <v>0</v>
          </cell>
        </row>
        <row r="162">
          <cell r="B162">
            <v>173911</v>
          </cell>
          <cell r="C162">
            <v>11248</v>
          </cell>
          <cell r="E162">
            <v>152113</v>
          </cell>
          <cell r="F162">
            <v>0</v>
          </cell>
        </row>
        <row r="163">
          <cell r="B163">
            <v>173913</v>
          </cell>
          <cell r="C163">
            <v>11248</v>
          </cell>
          <cell r="E163">
            <v>152114</v>
          </cell>
          <cell r="F163">
            <v>0</v>
          </cell>
        </row>
        <row r="164">
          <cell r="B164">
            <v>173914</v>
          </cell>
          <cell r="C164">
            <v>0</v>
          </cell>
          <cell r="E164">
            <v>152115</v>
          </cell>
          <cell r="F164">
            <v>0</v>
          </cell>
        </row>
        <row r="165">
          <cell r="B165">
            <v>173912</v>
          </cell>
          <cell r="C165">
            <v>50</v>
          </cell>
          <cell r="E165">
            <v>152116</v>
          </cell>
          <cell r="F165">
            <v>0</v>
          </cell>
        </row>
        <row r="166">
          <cell r="B166">
            <v>173915</v>
          </cell>
          <cell r="C166">
            <v>0</v>
          </cell>
          <cell r="E166">
            <v>152117</v>
          </cell>
          <cell r="F166">
            <v>2</v>
          </cell>
        </row>
        <row r="167">
          <cell r="B167">
            <v>173916</v>
          </cell>
          <cell r="C167">
            <v>0</v>
          </cell>
          <cell r="E167">
            <v>152118</v>
          </cell>
          <cell r="F167">
            <v>0</v>
          </cell>
        </row>
        <row r="168">
          <cell r="B168">
            <v>173989</v>
          </cell>
          <cell r="C168">
            <v>0</v>
          </cell>
          <cell r="E168">
            <v>152120</v>
          </cell>
          <cell r="F168">
            <v>18</v>
          </cell>
        </row>
        <row r="169">
          <cell r="B169">
            <v>174100</v>
          </cell>
          <cell r="C169">
            <v>0</v>
          </cell>
          <cell r="E169">
            <v>152171</v>
          </cell>
          <cell r="F169">
            <v>0</v>
          </cell>
        </row>
        <row r="170">
          <cell r="B170">
            <v>174101</v>
          </cell>
          <cell r="C170">
            <v>0</v>
          </cell>
          <cell r="E170">
            <v>152172</v>
          </cell>
          <cell r="F170">
            <v>0</v>
          </cell>
        </row>
        <row r="171">
          <cell r="B171">
            <v>174102</v>
          </cell>
          <cell r="C171">
            <v>0</v>
          </cell>
          <cell r="E171">
            <v>152121</v>
          </cell>
          <cell r="F171">
            <v>30038</v>
          </cell>
        </row>
        <row r="172">
          <cell r="B172">
            <v>174103</v>
          </cell>
          <cell r="C172">
            <v>0</v>
          </cell>
          <cell r="E172">
            <v>152122</v>
          </cell>
          <cell r="F172">
            <v>146</v>
          </cell>
        </row>
        <row r="173">
          <cell r="B173">
            <v>174104</v>
          </cell>
          <cell r="C173">
            <v>0</v>
          </cell>
          <cell r="E173">
            <v>152123</v>
          </cell>
          <cell r="F173">
            <v>0</v>
          </cell>
        </row>
        <row r="174">
          <cell r="B174">
            <v>174105</v>
          </cell>
          <cell r="C174">
            <v>0</v>
          </cell>
          <cell r="E174">
            <v>152124</v>
          </cell>
          <cell r="F174">
            <v>181</v>
          </cell>
        </row>
        <row r="175">
          <cell r="B175">
            <v>174106</v>
          </cell>
          <cell r="C175">
            <v>0</v>
          </cell>
          <cell r="E175">
            <v>152125</v>
          </cell>
          <cell r="F175">
            <v>0</v>
          </cell>
        </row>
        <row r="176">
          <cell r="B176">
            <v>174107</v>
          </cell>
          <cell r="C176">
            <v>0</v>
          </cell>
          <cell r="E176">
            <v>152126</v>
          </cell>
          <cell r="F176">
            <v>12603</v>
          </cell>
        </row>
        <row r="177">
          <cell r="B177">
            <v>174108</v>
          </cell>
          <cell r="C177">
            <v>0</v>
          </cell>
          <cell r="E177">
            <v>152127</v>
          </cell>
          <cell r="F177">
            <v>0</v>
          </cell>
        </row>
        <row r="178">
          <cell r="B178">
            <v>174109</v>
          </cell>
          <cell r="C178">
            <v>0</v>
          </cell>
          <cell r="E178">
            <v>152128</v>
          </cell>
          <cell r="F178">
            <v>14443</v>
          </cell>
        </row>
        <row r="179">
          <cell r="B179">
            <v>174121</v>
          </cell>
          <cell r="C179">
            <v>0</v>
          </cell>
          <cell r="E179">
            <v>152129</v>
          </cell>
          <cell r="F179">
            <v>1</v>
          </cell>
        </row>
        <row r="180">
          <cell r="B180">
            <v>174200</v>
          </cell>
          <cell r="C180">
            <v>0</v>
          </cell>
          <cell r="E180">
            <v>152130</v>
          </cell>
          <cell r="F180">
            <v>85</v>
          </cell>
        </row>
        <row r="181">
          <cell r="B181">
            <v>174300</v>
          </cell>
          <cell r="C181">
            <v>0</v>
          </cell>
          <cell r="E181">
            <v>152131</v>
          </cell>
          <cell r="F181">
            <v>444</v>
          </cell>
        </row>
        <row r="182">
          <cell r="B182">
            <v>174301</v>
          </cell>
          <cell r="C182">
            <v>0</v>
          </cell>
          <cell r="E182">
            <v>152132</v>
          </cell>
          <cell r="F182">
            <v>15</v>
          </cell>
        </row>
        <row r="183">
          <cell r="B183">
            <v>174302</v>
          </cell>
          <cell r="C183">
            <v>0</v>
          </cell>
          <cell r="E183">
            <v>152133</v>
          </cell>
          <cell r="F183">
            <v>0</v>
          </cell>
        </row>
        <row r="184">
          <cell r="B184">
            <v>174303</v>
          </cell>
          <cell r="C184">
            <v>0</v>
          </cell>
          <cell r="E184">
            <v>152134</v>
          </cell>
          <cell r="F184">
            <v>0</v>
          </cell>
        </row>
        <row r="185">
          <cell r="B185">
            <v>174304</v>
          </cell>
          <cell r="C185">
            <v>0</v>
          </cell>
          <cell r="E185">
            <v>152135</v>
          </cell>
          <cell r="F185">
            <v>1256</v>
          </cell>
        </row>
        <row r="186">
          <cell r="B186">
            <v>174305</v>
          </cell>
          <cell r="C186">
            <v>0</v>
          </cell>
          <cell r="E186">
            <v>152136</v>
          </cell>
          <cell r="F186">
            <v>0</v>
          </cell>
        </row>
        <row r="187">
          <cell r="B187">
            <v>174306</v>
          </cell>
          <cell r="C187">
            <v>0</v>
          </cell>
          <cell r="E187">
            <v>152137</v>
          </cell>
          <cell r="F187">
            <v>82</v>
          </cell>
        </row>
        <row r="188">
          <cell r="B188">
            <v>174307</v>
          </cell>
          <cell r="C188">
            <v>0</v>
          </cell>
          <cell r="E188">
            <v>152138</v>
          </cell>
          <cell r="F188">
            <v>0</v>
          </cell>
        </row>
        <row r="189">
          <cell r="B189">
            <v>174308</v>
          </cell>
          <cell r="C189">
            <v>0</v>
          </cell>
          <cell r="E189">
            <v>152140</v>
          </cell>
          <cell r="F189">
            <v>782</v>
          </cell>
        </row>
        <row r="190">
          <cell r="B190">
            <v>174309</v>
          </cell>
          <cell r="C190">
            <v>0</v>
          </cell>
          <cell r="E190">
            <v>152141</v>
          </cell>
          <cell r="F190">
            <v>0</v>
          </cell>
        </row>
        <row r="191">
          <cell r="B191">
            <v>174310</v>
          </cell>
          <cell r="C191">
            <v>0</v>
          </cell>
          <cell r="E191">
            <v>152142</v>
          </cell>
          <cell r="F191">
            <v>0</v>
          </cell>
        </row>
        <row r="192">
          <cell r="B192">
            <v>174311</v>
          </cell>
          <cell r="C192">
            <v>0</v>
          </cell>
          <cell r="E192">
            <v>152150</v>
          </cell>
          <cell r="F192">
            <v>0</v>
          </cell>
        </row>
        <row r="193">
          <cell r="B193">
            <v>174321</v>
          </cell>
          <cell r="C193">
            <v>0</v>
          </cell>
          <cell r="E193">
            <v>152151</v>
          </cell>
          <cell r="F193">
            <v>0</v>
          </cell>
        </row>
        <row r="194">
          <cell r="B194">
            <v>174400</v>
          </cell>
          <cell r="C194">
            <v>0</v>
          </cell>
          <cell r="E194">
            <v>152152</v>
          </cell>
          <cell r="F194">
            <v>0</v>
          </cell>
        </row>
        <row r="195">
          <cell r="B195">
            <v>174500</v>
          </cell>
          <cell r="C195">
            <v>0</v>
          </cell>
          <cell r="E195">
            <v>152153</v>
          </cell>
          <cell r="F195">
            <v>0</v>
          </cell>
        </row>
        <row r="196">
          <cell r="B196">
            <v>174600</v>
          </cell>
          <cell r="C196">
            <v>0</v>
          </cell>
          <cell r="E196">
            <v>152160</v>
          </cell>
          <cell r="F196">
            <v>0</v>
          </cell>
        </row>
        <row r="197">
          <cell r="B197">
            <v>174700</v>
          </cell>
          <cell r="C197">
            <v>0</v>
          </cell>
          <cell r="E197">
            <v>152161</v>
          </cell>
          <cell r="F197">
            <v>0</v>
          </cell>
        </row>
        <row r="198">
          <cell r="B198">
            <v>174701</v>
          </cell>
          <cell r="C198">
            <v>0</v>
          </cell>
          <cell r="E198">
            <v>152162</v>
          </cell>
          <cell r="F198">
            <v>0</v>
          </cell>
        </row>
        <row r="199">
          <cell r="B199">
            <v>174702</v>
          </cell>
          <cell r="C199">
            <v>0</v>
          </cell>
          <cell r="E199">
            <v>152163</v>
          </cell>
          <cell r="F199">
            <v>0</v>
          </cell>
        </row>
        <row r="200">
          <cell r="B200">
            <v>174703</v>
          </cell>
          <cell r="C200">
            <v>0</v>
          </cell>
          <cell r="E200">
            <v>152173</v>
          </cell>
          <cell r="F200">
            <v>0</v>
          </cell>
        </row>
        <row r="201">
          <cell r="B201">
            <v>174711</v>
          </cell>
          <cell r="C201">
            <v>0</v>
          </cell>
          <cell r="E201">
            <v>152174</v>
          </cell>
          <cell r="F201">
            <v>0</v>
          </cell>
        </row>
        <row r="202">
          <cell r="B202">
            <v>175000</v>
          </cell>
          <cell r="C202">
            <v>1496702</v>
          </cell>
          <cell r="E202">
            <v>152175</v>
          </cell>
          <cell r="F202">
            <v>0</v>
          </cell>
        </row>
        <row r="203">
          <cell r="B203">
            <v>175100</v>
          </cell>
          <cell r="C203">
            <v>1004469</v>
          </cell>
          <cell r="E203">
            <v>152179</v>
          </cell>
          <cell r="F203">
            <v>0</v>
          </cell>
        </row>
        <row r="204">
          <cell r="B204">
            <v>175101</v>
          </cell>
          <cell r="C204">
            <v>0</v>
          </cell>
          <cell r="E204">
            <v>152200</v>
          </cell>
          <cell r="F204">
            <v>63681</v>
          </cell>
        </row>
        <row r="205">
          <cell r="B205">
            <v>175102</v>
          </cell>
          <cell r="C205">
            <v>0</v>
          </cell>
          <cell r="E205">
            <v>152201</v>
          </cell>
          <cell r="F205">
            <v>48413</v>
          </cell>
        </row>
        <row r="206">
          <cell r="B206">
            <v>175103</v>
          </cell>
          <cell r="C206">
            <v>0</v>
          </cell>
          <cell r="E206">
            <v>152202</v>
          </cell>
          <cell r="F206">
            <v>15522</v>
          </cell>
        </row>
        <row r="207">
          <cell r="B207">
            <v>175104</v>
          </cell>
          <cell r="C207">
            <v>0</v>
          </cell>
          <cell r="E207">
            <v>152203</v>
          </cell>
          <cell r="F207">
            <v>32891</v>
          </cell>
        </row>
        <row r="208">
          <cell r="B208">
            <v>175105</v>
          </cell>
          <cell r="C208">
            <v>0</v>
          </cell>
          <cell r="E208">
            <v>152211</v>
          </cell>
          <cell r="F208">
            <v>4566</v>
          </cell>
        </row>
        <row r="209">
          <cell r="B209">
            <v>175106</v>
          </cell>
          <cell r="C209">
            <v>0</v>
          </cell>
          <cell r="E209">
            <v>152212</v>
          </cell>
          <cell r="F209">
            <v>29</v>
          </cell>
        </row>
        <row r="210">
          <cell r="B210">
            <v>175107</v>
          </cell>
          <cell r="C210">
            <v>0</v>
          </cell>
          <cell r="E210">
            <v>152213</v>
          </cell>
          <cell r="F210">
            <v>1912</v>
          </cell>
        </row>
        <row r="211">
          <cell r="B211">
            <v>175108</v>
          </cell>
          <cell r="C211">
            <v>0</v>
          </cell>
          <cell r="E211">
            <v>152214</v>
          </cell>
          <cell r="F211">
            <v>1617</v>
          </cell>
        </row>
        <row r="212">
          <cell r="B212">
            <v>175109</v>
          </cell>
          <cell r="C212">
            <v>0</v>
          </cell>
          <cell r="E212">
            <v>152220</v>
          </cell>
          <cell r="F212">
            <v>1009</v>
          </cell>
        </row>
        <row r="213">
          <cell r="B213">
            <v>175110</v>
          </cell>
          <cell r="C213">
            <v>0</v>
          </cell>
          <cell r="E213">
            <v>152221</v>
          </cell>
          <cell r="F213">
            <v>603</v>
          </cell>
        </row>
        <row r="214">
          <cell r="B214">
            <v>175111</v>
          </cell>
          <cell r="C214">
            <v>0</v>
          </cell>
          <cell r="E214">
            <v>152222</v>
          </cell>
          <cell r="F214">
            <v>226</v>
          </cell>
        </row>
        <row r="215">
          <cell r="B215">
            <v>175112</v>
          </cell>
          <cell r="C215">
            <v>0</v>
          </cell>
          <cell r="E215">
            <v>152223</v>
          </cell>
          <cell r="F215">
            <v>318</v>
          </cell>
        </row>
        <row r="216">
          <cell r="B216">
            <v>175113</v>
          </cell>
          <cell r="C216">
            <v>0</v>
          </cell>
          <cell r="E216">
            <v>152224</v>
          </cell>
          <cell r="F216">
            <v>59</v>
          </cell>
        </row>
        <row r="217">
          <cell r="B217">
            <v>175114</v>
          </cell>
          <cell r="C217">
            <v>0</v>
          </cell>
          <cell r="E217">
            <v>152231</v>
          </cell>
          <cell r="F217">
            <v>2042</v>
          </cell>
        </row>
        <row r="218">
          <cell r="B218">
            <v>175115</v>
          </cell>
          <cell r="C218">
            <v>0</v>
          </cell>
          <cell r="E218">
            <v>152232</v>
          </cell>
          <cell r="F218">
            <v>0</v>
          </cell>
        </row>
        <row r="219">
          <cell r="B219">
            <v>175116</v>
          </cell>
          <cell r="C219">
            <v>0</v>
          </cell>
          <cell r="E219">
            <v>152236</v>
          </cell>
          <cell r="F219">
            <v>2965</v>
          </cell>
        </row>
        <row r="220">
          <cell r="B220">
            <v>175117</v>
          </cell>
          <cell r="C220">
            <v>0</v>
          </cell>
          <cell r="E220">
            <v>152241</v>
          </cell>
          <cell r="F220">
            <v>46</v>
          </cell>
        </row>
        <row r="221">
          <cell r="B221">
            <v>175118</v>
          </cell>
          <cell r="C221">
            <v>0</v>
          </cell>
          <cell r="E221">
            <v>152242</v>
          </cell>
          <cell r="F221">
            <v>46</v>
          </cell>
        </row>
        <row r="222">
          <cell r="B222">
            <v>175119</v>
          </cell>
          <cell r="C222">
            <v>0</v>
          </cell>
          <cell r="E222">
            <v>152245</v>
          </cell>
          <cell r="F222">
            <v>0</v>
          </cell>
        </row>
        <row r="223">
          <cell r="B223">
            <v>175120</v>
          </cell>
          <cell r="C223">
            <v>514308</v>
          </cell>
          <cell r="E223">
            <v>152246</v>
          </cell>
          <cell r="F223">
            <v>0</v>
          </cell>
        </row>
        <row r="224">
          <cell r="B224">
            <v>175121</v>
          </cell>
          <cell r="C224">
            <v>35010</v>
          </cell>
          <cell r="E224">
            <v>152247</v>
          </cell>
          <cell r="F224">
            <v>6</v>
          </cell>
        </row>
        <row r="225">
          <cell r="B225">
            <v>175122</v>
          </cell>
          <cell r="C225">
            <v>22129</v>
          </cell>
          <cell r="E225">
            <v>152248</v>
          </cell>
          <cell r="F225">
            <v>292</v>
          </cell>
        </row>
        <row r="226">
          <cell r="B226">
            <v>175123</v>
          </cell>
          <cell r="C226">
            <v>0</v>
          </cell>
          <cell r="E226">
            <v>152249</v>
          </cell>
          <cell r="F226">
            <v>675</v>
          </cell>
        </row>
        <row r="227">
          <cell r="B227">
            <v>175124</v>
          </cell>
          <cell r="C227">
            <v>260728</v>
          </cell>
          <cell r="E227">
            <v>152250</v>
          </cell>
          <cell r="F227">
            <v>0</v>
          </cell>
        </row>
        <row r="228">
          <cell r="B228">
            <v>175125</v>
          </cell>
          <cell r="C228">
            <v>78880</v>
          </cell>
          <cell r="E228">
            <v>152251</v>
          </cell>
          <cell r="F228">
            <v>4074</v>
          </cell>
        </row>
        <row r="229">
          <cell r="B229">
            <v>175126</v>
          </cell>
          <cell r="C229">
            <v>117562</v>
          </cell>
          <cell r="E229">
            <v>152900</v>
          </cell>
          <cell r="F229">
            <v>2</v>
          </cell>
        </row>
        <row r="230">
          <cell r="B230">
            <v>175127</v>
          </cell>
          <cell r="C230">
            <v>0</v>
          </cell>
          <cell r="E230">
            <v>153000</v>
          </cell>
          <cell r="F230">
            <v>259815</v>
          </cell>
        </row>
        <row r="231">
          <cell r="B231">
            <v>175129</v>
          </cell>
          <cell r="C231">
            <v>0</v>
          </cell>
          <cell r="E231">
            <v>153100</v>
          </cell>
          <cell r="F231">
            <v>0</v>
          </cell>
        </row>
        <row r="232">
          <cell r="B232">
            <v>175130</v>
          </cell>
          <cell r="C232">
            <v>168743</v>
          </cell>
          <cell r="E232">
            <v>153101</v>
          </cell>
          <cell r="F232">
            <v>0</v>
          </cell>
        </row>
        <row r="233">
          <cell r="B233">
            <v>175131</v>
          </cell>
          <cell r="C233">
            <v>3940</v>
          </cell>
          <cell r="E233">
            <v>153102</v>
          </cell>
          <cell r="F233">
            <v>0</v>
          </cell>
        </row>
        <row r="234">
          <cell r="B234">
            <v>175132</v>
          </cell>
          <cell r="C234">
            <v>12216</v>
          </cell>
          <cell r="E234">
            <v>153103</v>
          </cell>
          <cell r="F234">
            <v>0</v>
          </cell>
        </row>
        <row r="235">
          <cell r="B235">
            <v>175133</v>
          </cell>
          <cell r="C235">
            <v>40184</v>
          </cell>
          <cell r="E235">
            <v>153104</v>
          </cell>
          <cell r="F235">
            <v>0</v>
          </cell>
        </row>
        <row r="236">
          <cell r="B236">
            <v>175134</v>
          </cell>
          <cell r="C236">
            <v>0</v>
          </cell>
          <cell r="E236">
            <v>153105</v>
          </cell>
          <cell r="F236">
            <v>0</v>
          </cell>
        </row>
        <row r="237">
          <cell r="B237">
            <v>175135</v>
          </cell>
          <cell r="C237">
            <v>0</v>
          </cell>
          <cell r="E237">
            <v>153106</v>
          </cell>
          <cell r="F237">
            <v>0</v>
          </cell>
        </row>
        <row r="238">
          <cell r="B238">
            <v>175136</v>
          </cell>
          <cell r="C238">
            <v>870</v>
          </cell>
          <cell r="E238">
            <v>153107</v>
          </cell>
          <cell r="F238">
            <v>0</v>
          </cell>
        </row>
        <row r="239">
          <cell r="B239">
            <v>175137</v>
          </cell>
          <cell r="C239">
            <v>77393</v>
          </cell>
          <cell r="E239">
            <v>153110</v>
          </cell>
          <cell r="F239">
            <v>0</v>
          </cell>
        </row>
        <row r="240">
          <cell r="B240">
            <v>175138</v>
          </cell>
          <cell r="C240">
            <v>4300</v>
          </cell>
          <cell r="E240">
            <v>153111</v>
          </cell>
          <cell r="F240">
            <v>0</v>
          </cell>
        </row>
        <row r="241">
          <cell r="B241">
            <v>175139</v>
          </cell>
          <cell r="C241">
            <v>0</v>
          </cell>
          <cell r="E241">
            <v>153112</v>
          </cell>
          <cell r="F241">
            <v>0</v>
          </cell>
        </row>
        <row r="242">
          <cell r="B242">
            <v>175140</v>
          </cell>
          <cell r="C242">
            <v>3947</v>
          </cell>
          <cell r="E242">
            <v>153113</v>
          </cell>
          <cell r="F242">
            <v>0</v>
          </cell>
        </row>
        <row r="243">
          <cell r="B243">
            <v>175141</v>
          </cell>
          <cell r="C243">
            <v>0</v>
          </cell>
          <cell r="E243">
            <v>153121</v>
          </cell>
          <cell r="F243">
            <v>0</v>
          </cell>
        </row>
        <row r="244">
          <cell r="B244">
            <v>175142</v>
          </cell>
          <cell r="C244">
            <v>0</v>
          </cell>
          <cell r="E244">
            <v>153200</v>
          </cell>
          <cell r="F244">
            <v>0</v>
          </cell>
        </row>
        <row r="245">
          <cell r="B245">
            <v>175143</v>
          </cell>
          <cell r="C245">
            <v>0</v>
          </cell>
          <cell r="E245">
            <v>153201</v>
          </cell>
          <cell r="F245">
            <v>0</v>
          </cell>
        </row>
        <row r="246">
          <cell r="B246">
            <v>175149</v>
          </cell>
          <cell r="C246">
            <v>25893</v>
          </cell>
          <cell r="E246">
            <v>153202</v>
          </cell>
          <cell r="F246">
            <v>0</v>
          </cell>
        </row>
        <row r="247">
          <cell r="B247">
            <v>175150</v>
          </cell>
          <cell r="C247">
            <v>0</v>
          </cell>
          <cell r="E247">
            <v>153203</v>
          </cell>
          <cell r="F247">
            <v>0</v>
          </cell>
        </row>
        <row r="248">
          <cell r="B248">
            <v>175151</v>
          </cell>
          <cell r="C248">
            <v>0</v>
          </cell>
          <cell r="E248">
            <v>153204</v>
          </cell>
          <cell r="F248">
            <v>0</v>
          </cell>
        </row>
        <row r="249">
          <cell r="B249">
            <v>175152</v>
          </cell>
          <cell r="C249">
            <v>0</v>
          </cell>
          <cell r="E249">
            <v>153205</v>
          </cell>
          <cell r="F249">
            <v>0</v>
          </cell>
        </row>
        <row r="250">
          <cell r="B250">
            <v>175153</v>
          </cell>
          <cell r="C250">
            <v>0</v>
          </cell>
          <cell r="E250">
            <v>153206</v>
          </cell>
          <cell r="F250">
            <v>0</v>
          </cell>
        </row>
        <row r="251">
          <cell r="B251">
            <v>175154</v>
          </cell>
          <cell r="C251">
            <v>0</v>
          </cell>
          <cell r="E251">
            <v>153207</v>
          </cell>
          <cell r="F251">
            <v>0</v>
          </cell>
        </row>
        <row r="252">
          <cell r="B252">
            <v>175155</v>
          </cell>
          <cell r="C252">
            <v>0</v>
          </cell>
          <cell r="E252">
            <v>153210</v>
          </cell>
          <cell r="F252">
            <v>0</v>
          </cell>
        </row>
        <row r="253">
          <cell r="B253">
            <v>175156</v>
          </cell>
          <cell r="C253">
            <v>0</v>
          </cell>
          <cell r="E253">
            <v>153211</v>
          </cell>
          <cell r="F253">
            <v>0</v>
          </cell>
        </row>
        <row r="254">
          <cell r="B254">
            <v>175157</v>
          </cell>
          <cell r="C254">
            <v>0</v>
          </cell>
          <cell r="E254">
            <v>153212</v>
          </cell>
          <cell r="F254">
            <v>0</v>
          </cell>
        </row>
        <row r="255">
          <cell r="B255">
            <v>175158</v>
          </cell>
          <cell r="C255">
            <v>0</v>
          </cell>
          <cell r="E255">
            <v>153213</v>
          </cell>
          <cell r="F255">
            <v>0</v>
          </cell>
        </row>
        <row r="256">
          <cell r="B256">
            <v>175159</v>
          </cell>
          <cell r="C256">
            <v>0</v>
          </cell>
          <cell r="E256">
            <v>153221</v>
          </cell>
          <cell r="F256">
            <v>0</v>
          </cell>
        </row>
        <row r="257">
          <cell r="B257">
            <v>175160</v>
          </cell>
          <cell r="C257">
            <v>0</v>
          </cell>
          <cell r="E257">
            <v>153300</v>
          </cell>
          <cell r="F257">
            <v>0</v>
          </cell>
        </row>
        <row r="258">
          <cell r="B258">
            <v>175161</v>
          </cell>
          <cell r="C258">
            <v>0</v>
          </cell>
          <cell r="E258">
            <v>153400</v>
          </cell>
          <cell r="F258">
            <v>0</v>
          </cell>
        </row>
        <row r="259">
          <cell r="B259">
            <v>175162</v>
          </cell>
          <cell r="C259">
            <v>0</v>
          </cell>
          <cell r="E259">
            <v>153500</v>
          </cell>
          <cell r="F259">
            <v>0</v>
          </cell>
        </row>
        <row r="260">
          <cell r="B260">
            <v>175163</v>
          </cell>
          <cell r="C260">
            <v>0</v>
          </cell>
          <cell r="E260">
            <v>153600</v>
          </cell>
          <cell r="F260">
            <v>243700</v>
          </cell>
        </row>
        <row r="261">
          <cell r="B261">
            <v>175164</v>
          </cell>
          <cell r="C261">
            <v>0</v>
          </cell>
          <cell r="E261">
            <v>153601</v>
          </cell>
          <cell r="F261">
            <v>42580</v>
          </cell>
        </row>
        <row r="262">
          <cell r="B262">
            <v>175165</v>
          </cell>
          <cell r="C262">
            <v>0</v>
          </cell>
          <cell r="E262">
            <v>153602</v>
          </cell>
          <cell r="F262">
            <v>41658</v>
          </cell>
        </row>
        <row r="263">
          <cell r="B263">
            <v>175166</v>
          </cell>
          <cell r="C263">
            <v>0</v>
          </cell>
          <cell r="E263">
            <v>153603</v>
          </cell>
          <cell r="F263">
            <v>922</v>
          </cell>
        </row>
        <row r="264">
          <cell r="B264">
            <v>175170</v>
          </cell>
          <cell r="C264">
            <v>321418</v>
          </cell>
          <cell r="E264">
            <v>153604</v>
          </cell>
          <cell r="F264">
            <v>0</v>
          </cell>
        </row>
        <row r="265">
          <cell r="B265">
            <v>175171</v>
          </cell>
          <cell r="C265">
            <v>132999</v>
          </cell>
          <cell r="E265">
            <v>153605</v>
          </cell>
          <cell r="F265">
            <v>0</v>
          </cell>
        </row>
        <row r="266">
          <cell r="B266">
            <v>175172</v>
          </cell>
          <cell r="C266">
            <v>140922</v>
          </cell>
          <cell r="E266">
            <v>153611</v>
          </cell>
          <cell r="F266">
            <v>194714</v>
          </cell>
        </row>
        <row r="267">
          <cell r="B267">
            <v>175173</v>
          </cell>
          <cell r="C267">
            <v>47496</v>
          </cell>
          <cell r="E267">
            <v>153612</v>
          </cell>
          <cell r="F267">
            <v>142523</v>
          </cell>
        </row>
        <row r="268">
          <cell r="B268">
            <v>175174</v>
          </cell>
          <cell r="C268">
            <v>0</v>
          </cell>
          <cell r="E268">
            <v>153613</v>
          </cell>
          <cell r="F268">
            <v>46952</v>
          </cell>
        </row>
        <row r="269">
          <cell r="B269">
            <v>175300</v>
          </cell>
          <cell r="C269">
            <v>74807</v>
          </cell>
          <cell r="E269">
            <v>153614</v>
          </cell>
          <cell r="F269">
            <v>1837</v>
          </cell>
        </row>
        <row r="270">
          <cell r="B270">
            <v>175400</v>
          </cell>
          <cell r="C270">
            <v>6174</v>
          </cell>
          <cell r="E270">
            <v>153615</v>
          </cell>
          <cell r="F270">
            <v>210</v>
          </cell>
        </row>
        <row r="271">
          <cell r="B271">
            <v>175401</v>
          </cell>
          <cell r="C271">
            <v>0</v>
          </cell>
          <cell r="E271">
            <v>153616</v>
          </cell>
          <cell r="F271">
            <v>2012</v>
          </cell>
        </row>
        <row r="272">
          <cell r="B272">
            <v>175402</v>
          </cell>
          <cell r="C272">
            <v>181</v>
          </cell>
          <cell r="E272">
            <v>153617</v>
          </cell>
          <cell r="F272">
            <v>1159</v>
          </cell>
        </row>
        <row r="273">
          <cell r="B273">
            <v>175403</v>
          </cell>
          <cell r="C273">
            <v>2671</v>
          </cell>
          <cell r="E273">
            <v>153618</v>
          </cell>
          <cell r="F273">
            <v>21</v>
          </cell>
        </row>
        <row r="274">
          <cell r="B274">
            <v>175405</v>
          </cell>
          <cell r="C274">
            <v>1247</v>
          </cell>
          <cell r="E274">
            <v>153619</v>
          </cell>
          <cell r="F274">
            <v>0</v>
          </cell>
        </row>
        <row r="275">
          <cell r="B275">
            <v>175406</v>
          </cell>
          <cell r="C275">
            <v>1425</v>
          </cell>
          <cell r="E275">
            <v>153621</v>
          </cell>
          <cell r="F275">
            <v>4614</v>
          </cell>
        </row>
        <row r="276">
          <cell r="B276">
            <v>175404</v>
          </cell>
          <cell r="C276">
            <v>3138</v>
          </cell>
          <cell r="E276">
            <v>153622</v>
          </cell>
          <cell r="F276">
            <v>1522</v>
          </cell>
        </row>
        <row r="277">
          <cell r="B277">
            <v>175411</v>
          </cell>
          <cell r="C277">
            <v>183</v>
          </cell>
          <cell r="E277">
            <v>153623</v>
          </cell>
          <cell r="F277">
            <v>0</v>
          </cell>
        </row>
        <row r="278">
          <cell r="B278">
            <v>175412</v>
          </cell>
          <cell r="C278">
            <v>0</v>
          </cell>
          <cell r="E278">
            <v>153624</v>
          </cell>
          <cell r="F278">
            <v>3091</v>
          </cell>
        </row>
        <row r="279">
          <cell r="B279">
            <v>175413</v>
          </cell>
          <cell r="C279">
            <v>0</v>
          </cell>
          <cell r="E279">
            <v>153625</v>
          </cell>
          <cell r="F279">
            <v>0</v>
          </cell>
        </row>
        <row r="280">
          <cell r="B280">
            <v>175414</v>
          </cell>
          <cell r="C280">
            <v>0</v>
          </cell>
          <cell r="E280">
            <v>153626</v>
          </cell>
          <cell r="F280">
            <v>0</v>
          </cell>
        </row>
        <row r="281">
          <cell r="B281">
            <v>175415</v>
          </cell>
          <cell r="C281">
            <v>0</v>
          </cell>
          <cell r="E281">
            <v>153627</v>
          </cell>
          <cell r="F281">
            <v>0</v>
          </cell>
        </row>
        <row r="282">
          <cell r="B282">
            <v>175416</v>
          </cell>
          <cell r="C282">
            <v>0</v>
          </cell>
          <cell r="E282">
            <v>153628</v>
          </cell>
          <cell r="F282">
            <v>1</v>
          </cell>
        </row>
        <row r="283">
          <cell r="B283">
            <v>175417</v>
          </cell>
          <cell r="C283">
            <v>0</v>
          </cell>
          <cell r="E283">
            <v>153629</v>
          </cell>
          <cell r="F283">
            <v>0</v>
          </cell>
        </row>
        <row r="284">
          <cell r="B284">
            <v>175418</v>
          </cell>
          <cell r="C284">
            <v>0</v>
          </cell>
          <cell r="E284">
            <v>153631</v>
          </cell>
          <cell r="F284">
            <v>1793</v>
          </cell>
        </row>
        <row r="285">
          <cell r="B285">
            <v>175419</v>
          </cell>
          <cell r="C285">
            <v>0</v>
          </cell>
          <cell r="E285">
            <v>153632</v>
          </cell>
          <cell r="F285">
            <v>1788</v>
          </cell>
        </row>
        <row r="286">
          <cell r="B286">
            <v>175420</v>
          </cell>
          <cell r="C286">
            <v>0</v>
          </cell>
          <cell r="E286">
            <v>153633</v>
          </cell>
          <cell r="F286">
            <v>5</v>
          </cell>
        </row>
        <row r="287">
          <cell r="B287">
            <v>175500</v>
          </cell>
          <cell r="C287">
            <v>82149</v>
          </cell>
          <cell r="E287">
            <v>153641</v>
          </cell>
          <cell r="F287">
            <v>0</v>
          </cell>
        </row>
        <row r="288">
          <cell r="B288">
            <v>175501</v>
          </cell>
          <cell r="C288">
            <v>82149</v>
          </cell>
          <cell r="E288">
            <v>153642</v>
          </cell>
          <cell r="F288">
            <v>0</v>
          </cell>
        </row>
        <row r="289">
          <cell r="B289">
            <v>175502</v>
          </cell>
          <cell r="C289">
            <v>0</v>
          </cell>
          <cell r="E289">
            <v>153643</v>
          </cell>
          <cell r="F289">
            <v>0</v>
          </cell>
        </row>
        <row r="290">
          <cell r="B290">
            <v>175600</v>
          </cell>
          <cell r="C290">
            <v>73758</v>
          </cell>
          <cell r="E290">
            <v>153681</v>
          </cell>
          <cell r="F290">
            <v>1</v>
          </cell>
        </row>
        <row r="291">
          <cell r="B291">
            <v>175700</v>
          </cell>
          <cell r="C291">
            <v>12</v>
          </cell>
          <cell r="E291">
            <v>153682</v>
          </cell>
          <cell r="F291">
            <v>1</v>
          </cell>
        </row>
        <row r="292">
          <cell r="B292">
            <v>175800</v>
          </cell>
          <cell r="C292">
            <v>255333</v>
          </cell>
          <cell r="E292">
            <v>153683</v>
          </cell>
          <cell r="F292">
            <v>0</v>
          </cell>
        </row>
        <row r="293">
          <cell r="B293">
            <v>175801</v>
          </cell>
          <cell r="C293">
            <v>1876</v>
          </cell>
          <cell r="E293">
            <v>153700</v>
          </cell>
          <cell r="F293">
            <v>0</v>
          </cell>
        </row>
        <row r="294">
          <cell r="B294">
            <v>175802</v>
          </cell>
          <cell r="C294">
            <v>51640</v>
          </cell>
          <cell r="E294">
            <v>153701</v>
          </cell>
          <cell r="F294">
            <v>0</v>
          </cell>
        </row>
        <row r="295">
          <cell r="B295">
            <v>175803</v>
          </cell>
          <cell r="C295">
            <v>51640</v>
          </cell>
          <cell r="E295">
            <v>153702</v>
          </cell>
          <cell r="F295">
            <v>0</v>
          </cell>
        </row>
        <row r="296">
          <cell r="B296">
            <v>175804</v>
          </cell>
          <cell r="C296">
            <v>0</v>
          </cell>
          <cell r="E296">
            <v>153703</v>
          </cell>
          <cell r="F296">
            <v>0</v>
          </cell>
        </row>
        <row r="297">
          <cell r="B297">
            <v>175805</v>
          </cell>
          <cell r="C297">
            <v>0</v>
          </cell>
          <cell r="E297">
            <v>153704</v>
          </cell>
          <cell r="F297">
            <v>0</v>
          </cell>
        </row>
        <row r="298">
          <cell r="B298">
            <v>175806</v>
          </cell>
          <cell r="C298">
            <v>0</v>
          </cell>
          <cell r="E298">
            <v>153705</v>
          </cell>
          <cell r="F298">
            <v>0</v>
          </cell>
        </row>
        <row r="299">
          <cell r="B299">
            <v>175807</v>
          </cell>
          <cell r="C299">
            <v>0</v>
          </cell>
          <cell r="E299">
            <v>153706</v>
          </cell>
          <cell r="F299">
            <v>0</v>
          </cell>
        </row>
        <row r="300">
          <cell r="B300">
            <v>175809</v>
          </cell>
          <cell r="C300">
            <v>0</v>
          </cell>
          <cell r="E300">
            <v>153707</v>
          </cell>
          <cell r="F300">
            <v>0</v>
          </cell>
        </row>
        <row r="301">
          <cell r="B301">
            <v>175810</v>
          </cell>
          <cell r="C301">
            <v>137348</v>
          </cell>
          <cell r="E301">
            <v>153708</v>
          </cell>
          <cell r="F301">
            <v>0</v>
          </cell>
        </row>
        <row r="302">
          <cell r="B302">
            <v>175811</v>
          </cell>
          <cell r="C302">
            <v>0</v>
          </cell>
          <cell r="E302">
            <v>153709</v>
          </cell>
          <cell r="F302">
            <v>0</v>
          </cell>
        </row>
        <row r="303">
          <cell r="B303">
            <v>175812</v>
          </cell>
          <cell r="C303">
            <v>0</v>
          </cell>
          <cell r="E303">
            <v>153711</v>
          </cell>
          <cell r="F303">
            <v>0</v>
          </cell>
        </row>
        <row r="304">
          <cell r="B304">
            <v>175813</v>
          </cell>
          <cell r="C304">
            <v>42240</v>
          </cell>
          <cell r="E304">
            <v>153800</v>
          </cell>
          <cell r="F304">
            <v>0</v>
          </cell>
        </row>
        <row r="305">
          <cell r="B305">
            <v>175814</v>
          </cell>
          <cell r="C305">
            <v>0</v>
          </cell>
          <cell r="E305">
            <v>153900</v>
          </cell>
          <cell r="F305">
            <v>16024</v>
          </cell>
        </row>
        <row r="306">
          <cell r="B306">
            <v>175815</v>
          </cell>
          <cell r="C306">
            <v>7055</v>
          </cell>
          <cell r="E306">
            <v>153901</v>
          </cell>
          <cell r="F306">
            <v>0</v>
          </cell>
        </row>
        <row r="307">
          <cell r="B307">
            <v>175816</v>
          </cell>
          <cell r="C307">
            <v>0</v>
          </cell>
          <cell r="E307">
            <v>153902</v>
          </cell>
          <cell r="F307">
            <v>0</v>
          </cell>
        </row>
        <row r="308">
          <cell r="B308">
            <v>175817</v>
          </cell>
          <cell r="C308">
            <v>0</v>
          </cell>
          <cell r="E308">
            <v>153903</v>
          </cell>
          <cell r="F308">
            <v>0</v>
          </cell>
        </row>
        <row r="309">
          <cell r="B309">
            <v>175818</v>
          </cell>
          <cell r="C309">
            <v>28129</v>
          </cell>
          <cell r="E309">
            <v>153904</v>
          </cell>
          <cell r="F309">
            <v>0</v>
          </cell>
        </row>
        <row r="310">
          <cell r="B310">
            <v>175819</v>
          </cell>
          <cell r="C310">
            <v>35794</v>
          </cell>
          <cell r="E310">
            <v>153905</v>
          </cell>
          <cell r="F310">
            <v>0</v>
          </cell>
        </row>
        <row r="311">
          <cell r="B311">
            <v>175820</v>
          </cell>
          <cell r="C311">
            <v>8756</v>
          </cell>
          <cell r="E311">
            <v>153906</v>
          </cell>
          <cell r="F311">
            <v>0</v>
          </cell>
        </row>
        <row r="312">
          <cell r="B312">
            <v>175821</v>
          </cell>
          <cell r="C312">
            <v>1275</v>
          </cell>
          <cell r="E312">
            <v>153911</v>
          </cell>
          <cell r="F312">
            <v>16024</v>
          </cell>
        </row>
        <row r="313">
          <cell r="B313">
            <v>175824</v>
          </cell>
          <cell r="C313">
            <v>14100</v>
          </cell>
          <cell r="E313">
            <v>154000</v>
          </cell>
          <cell r="F313">
            <v>0</v>
          </cell>
        </row>
        <row r="314">
          <cell r="B314">
            <v>175825</v>
          </cell>
          <cell r="C314">
            <v>16070</v>
          </cell>
          <cell r="E314">
            <v>154100</v>
          </cell>
          <cell r="F314">
            <v>0</v>
          </cell>
        </row>
        <row r="315">
          <cell r="B315">
            <v>175826</v>
          </cell>
          <cell r="C315">
            <v>8962</v>
          </cell>
          <cell r="E315">
            <v>154101</v>
          </cell>
          <cell r="F315">
            <v>0</v>
          </cell>
        </row>
        <row r="316">
          <cell r="B316">
            <v>175827</v>
          </cell>
          <cell r="C316">
            <v>0</v>
          </cell>
          <cell r="E316">
            <v>154102</v>
          </cell>
          <cell r="F316">
            <v>0</v>
          </cell>
        </row>
        <row r="317">
          <cell r="B317">
            <v>175830</v>
          </cell>
          <cell r="C317">
            <v>5646</v>
          </cell>
          <cell r="E317">
            <v>154103</v>
          </cell>
          <cell r="F317">
            <v>0</v>
          </cell>
        </row>
        <row r="318">
          <cell r="B318">
            <v>175831</v>
          </cell>
          <cell r="C318">
            <v>0</v>
          </cell>
          <cell r="E318">
            <v>154104</v>
          </cell>
          <cell r="F318">
            <v>0</v>
          </cell>
        </row>
        <row r="319">
          <cell r="B319">
            <v>175832</v>
          </cell>
          <cell r="C319">
            <v>0</v>
          </cell>
          <cell r="E319">
            <v>154105</v>
          </cell>
          <cell r="F319">
            <v>0</v>
          </cell>
        </row>
        <row r="320">
          <cell r="B320">
            <v>175833</v>
          </cell>
          <cell r="C320">
            <v>0</v>
          </cell>
          <cell r="E320">
            <v>154111</v>
          </cell>
          <cell r="F320">
            <v>0</v>
          </cell>
        </row>
        <row r="321">
          <cell r="B321">
            <v>175834</v>
          </cell>
          <cell r="C321">
            <v>0</v>
          </cell>
          <cell r="E321">
            <v>154112</v>
          </cell>
          <cell r="F321">
            <v>0</v>
          </cell>
        </row>
        <row r="322">
          <cell r="B322">
            <v>175839</v>
          </cell>
          <cell r="C322">
            <v>5646</v>
          </cell>
          <cell r="E322">
            <v>154113</v>
          </cell>
          <cell r="F322">
            <v>0</v>
          </cell>
        </row>
        <row r="323">
          <cell r="B323">
            <v>175840</v>
          </cell>
          <cell r="C323">
            <v>11122</v>
          </cell>
          <cell r="E323">
            <v>154189</v>
          </cell>
          <cell r="F323">
            <v>0</v>
          </cell>
        </row>
        <row r="324">
          <cell r="B324">
            <v>175841</v>
          </cell>
          <cell r="C324">
            <v>965</v>
          </cell>
          <cell r="E324">
            <v>154200</v>
          </cell>
          <cell r="F324">
            <v>91</v>
          </cell>
        </row>
        <row r="325">
          <cell r="B325">
            <v>175842</v>
          </cell>
          <cell r="C325">
            <v>0</v>
          </cell>
          <cell r="E325">
            <v>154201</v>
          </cell>
          <cell r="F325">
            <v>0</v>
          </cell>
        </row>
        <row r="326">
          <cell r="B326">
            <v>175849</v>
          </cell>
          <cell r="C326">
            <v>10157</v>
          </cell>
          <cell r="E326">
            <v>154202</v>
          </cell>
          <cell r="F326">
            <v>0</v>
          </cell>
        </row>
        <row r="327">
          <cell r="B327">
            <v>175851</v>
          </cell>
          <cell r="C327">
            <v>0</v>
          </cell>
          <cell r="E327">
            <v>154203</v>
          </cell>
          <cell r="F327">
            <v>0</v>
          </cell>
        </row>
        <row r="328">
          <cell r="B328">
            <v>175852</v>
          </cell>
          <cell r="C328">
            <v>0</v>
          </cell>
          <cell r="E328">
            <v>154204</v>
          </cell>
          <cell r="F328">
            <v>0</v>
          </cell>
        </row>
        <row r="329">
          <cell r="B329">
            <v>175853</v>
          </cell>
          <cell r="C329">
            <v>0</v>
          </cell>
          <cell r="E329">
            <v>154205</v>
          </cell>
          <cell r="F329">
            <v>0</v>
          </cell>
        </row>
        <row r="330">
          <cell r="B330">
            <v>175854</v>
          </cell>
          <cell r="C330">
            <v>0</v>
          </cell>
          <cell r="E330">
            <v>154206</v>
          </cell>
          <cell r="F330">
            <v>0</v>
          </cell>
        </row>
        <row r="331">
          <cell r="B331">
            <v>175855</v>
          </cell>
          <cell r="C331">
            <v>0</v>
          </cell>
          <cell r="E331">
            <v>154207</v>
          </cell>
          <cell r="F331">
            <v>0</v>
          </cell>
        </row>
        <row r="332">
          <cell r="B332">
            <v>175856</v>
          </cell>
          <cell r="C332">
            <v>0</v>
          </cell>
          <cell r="E332">
            <v>154208</v>
          </cell>
          <cell r="F332">
            <v>0</v>
          </cell>
        </row>
        <row r="333">
          <cell r="B333">
            <v>175857</v>
          </cell>
          <cell r="C333">
            <v>204</v>
          </cell>
          <cell r="E333">
            <v>154209</v>
          </cell>
          <cell r="F333">
            <v>0</v>
          </cell>
        </row>
        <row r="334">
          <cell r="B334">
            <v>175858</v>
          </cell>
          <cell r="C334">
            <v>7002</v>
          </cell>
          <cell r="E334">
            <v>154210</v>
          </cell>
          <cell r="F334">
            <v>91</v>
          </cell>
        </row>
        <row r="335">
          <cell r="B335">
            <v>175859</v>
          </cell>
          <cell r="C335">
            <v>3399</v>
          </cell>
          <cell r="E335">
            <v>154211</v>
          </cell>
          <cell r="F335">
            <v>0</v>
          </cell>
        </row>
        <row r="336">
          <cell r="B336">
            <v>175860</v>
          </cell>
          <cell r="C336">
            <v>0</v>
          </cell>
          <cell r="E336">
            <v>154221</v>
          </cell>
          <cell r="F336">
            <v>0</v>
          </cell>
        </row>
        <row r="337">
          <cell r="B337">
            <v>175861</v>
          </cell>
          <cell r="C337">
            <v>0</v>
          </cell>
          <cell r="E337">
            <v>154300</v>
          </cell>
          <cell r="F337">
            <v>0</v>
          </cell>
        </row>
        <row r="338">
          <cell r="B338">
            <v>175862</v>
          </cell>
          <cell r="C338">
            <v>1657</v>
          </cell>
          <cell r="E338">
            <v>154400</v>
          </cell>
          <cell r="F338">
            <v>0</v>
          </cell>
        </row>
        <row r="339">
          <cell r="B339">
            <v>175863</v>
          </cell>
          <cell r="C339">
            <v>10242</v>
          </cell>
          <cell r="E339">
            <v>154500</v>
          </cell>
          <cell r="F339">
            <v>0</v>
          </cell>
        </row>
        <row r="340">
          <cell r="B340">
            <v>175864</v>
          </cell>
          <cell r="C340">
            <v>0</v>
          </cell>
          <cell r="E340">
            <v>154600</v>
          </cell>
          <cell r="F340">
            <v>0</v>
          </cell>
        </row>
        <row r="341">
          <cell r="B341">
            <v>175865</v>
          </cell>
          <cell r="C341">
            <v>0</v>
          </cell>
          <cell r="E341">
            <v>154601</v>
          </cell>
          <cell r="F341">
            <v>0</v>
          </cell>
        </row>
        <row r="342">
          <cell r="B342">
            <v>175871</v>
          </cell>
          <cell r="C342">
            <v>166</v>
          </cell>
          <cell r="E342">
            <v>154602</v>
          </cell>
          <cell r="F342">
            <v>0</v>
          </cell>
        </row>
        <row r="343">
          <cell r="B343">
            <v>175900</v>
          </cell>
          <cell r="C343">
            <v>0</v>
          </cell>
          <cell r="E343">
            <v>154603</v>
          </cell>
          <cell r="F343">
            <v>0</v>
          </cell>
        </row>
        <row r="344">
          <cell r="B344">
            <v>177000</v>
          </cell>
          <cell r="C344">
            <v>19076</v>
          </cell>
          <cell r="E344">
            <v>154611</v>
          </cell>
          <cell r="F344">
            <v>0</v>
          </cell>
        </row>
        <row r="345">
          <cell r="B345">
            <v>177100</v>
          </cell>
          <cell r="C345">
            <v>19076</v>
          </cell>
          <cell r="E345">
            <v>157000</v>
          </cell>
          <cell r="F345">
            <v>170401</v>
          </cell>
        </row>
        <row r="346">
          <cell r="B346">
            <v>178000</v>
          </cell>
          <cell r="C346">
            <v>1518921</v>
          </cell>
          <cell r="E346">
            <v>157100</v>
          </cell>
          <cell r="F346">
            <v>170401</v>
          </cell>
        </row>
        <row r="347">
          <cell r="B347">
            <v>178100</v>
          </cell>
          <cell r="C347">
            <v>1291738</v>
          </cell>
          <cell r="E347">
            <v>158000</v>
          </cell>
          <cell r="F347">
            <v>1518921</v>
          </cell>
        </row>
        <row r="348">
          <cell r="B348">
            <v>178200</v>
          </cell>
          <cell r="C348">
            <v>227177</v>
          </cell>
          <cell r="E348">
            <v>158100</v>
          </cell>
          <cell r="F348">
            <v>1291738</v>
          </cell>
        </row>
        <row r="349">
          <cell r="B349">
            <v>178300</v>
          </cell>
          <cell r="C349">
            <v>6</v>
          </cell>
          <cell r="E349">
            <v>158200</v>
          </cell>
          <cell r="F349">
            <v>227177</v>
          </cell>
        </row>
        <row r="350">
          <cell r="B350">
            <v>179000</v>
          </cell>
          <cell r="C350">
            <v>1164233</v>
          </cell>
          <cell r="E350">
            <v>158300</v>
          </cell>
          <cell r="F350">
            <v>6</v>
          </cell>
        </row>
        <row r="351">
          <cell r="B351">
            <v>179100</v>
          </cell>
          <cell r="C351">
            <v>284707</v>
          </cell>
          <cell r="E351">
            <v>159000</v>
          </cell>
          <cell r="F351">
            <v>2900339</v>
          </cell>
        </row>
        <row r="352">
          <cell r="B352">
            <v>179101</v>
          </cell>
          <cell r="C352">
            <v>284705</v>
          </cell>
          <cell r="E352">
            <v>159100</v>
          </cell>
          <cell r="F352">
            <v>2900313</v>
          </cell>
        </row>
        <row r="353">
          <cell r="B353">
            <v>179102</v>
          </cell>
          <cell r="C353">
            <v>0</v>
          </cell>
          <cell r="E353">
            <v>159101</v>
          </cell>
          <cell r="F353">
            <v>0</v>
          </cell>
        </row>
        <row r="354">
          <cell r="B354">
            <v>179103</v>
          </cell>
          <cell r="C354">
            <v>0</v>
          </cell>
          <cell r="E354">
            <v>159102</v>
          </cell>
          <cell r="F354">
            <v>0</v>
          </cell>
        </row>
        <row r="355">
          <cell r="B355">
            <v>179104</v>
          </cell>
          <cell r="C355">
            <v>0</v>
          </cell>
          <cell r="E355">
            <v>159103</v>
          </cell>
          <cell r="F355">
            <v>0</v>
          </cell>
        </row>
        <row r="356">
          <cell r="B356">
            <v>179105</v>
          </cell>
          <cell r="C356">
            <v>0</v>
          </cell>
          <cell r="E356">
            <v>159104</v>
          </cell>
          <cell r="F356">
            <v>0</v>
          </cell>
        </row>
        <row r="357">
          <cell r="B357">
            <v>179106</v>
          </cell>
          <cell r="C357">
            <v>2</v>
          </cell>
          <cell r="E357">
            <v>159105</v>
          </cell>
          <cell r="F357">
            <v>0</v>
          </cell>
        </row>
        <row r="358">
          <cell r="B358">
            <v>179111</v>
          </cell>
          <cell r="C358">
            <v>0</v>
          </cell>
          <cell r="E358">
            <v>159106</v>
          </cell>
          <cell r="F358">
            <v>0</v>
          </cell>
        </row>
        <row r="359">
          <cell r="B359">
            <v>179161</v>
          </cell>
          <cell r="C359">
            <v>0</v>
          </cell>
          <cell r="E359">
            <v>159111</v>
          </cell>
          <cell r="F359">
            <v>0</v>
          </cell>
        </row>
        <row r="360">
          <cell r="B360">
            <v>179200</v>
          </cell>
          <cell r="C360">
            <v>826685</v>
          </cell>
          <cell r="E360">
            <v>159112</v>
          </cell>
          <cell r="F360">
            <v>0</v>
          </cell>
        </row>
        <row r="361">
          <cell r="B361">
            <v>179201</v>
          </cell>
          <cell r="C361">
            <v>528466</v>
          </cell>
          <cell r="E361">
            <v>159113</v>
          </cell>
          <cell r="F361">
            <v>0</v>
          </cell>
        </row>
        <row r="362">
          <cell r="B362">
            <v>179202</v>
          </cell>
          <cell r="C362">
            <v>234</v>
          </cell>
          <cell r="E362">
            <v>159116</v>
          </cell>
          <cell r="F362">
            <v>2619658</v>
          </cell>
        </row>
        <row r="363">
          <cell r="B363">
            <v>179203</v>
          </cell>
          <cell r="C363">
            <v>440303</v>
          </cell>
          <cell r="E363">
            <v>159117</v>
          </cell>
          <cell r="F363">
            <v>76180</v>
          </cell>
        </row>
        <row r="364">
          <cell r="B364">
            <v>179204</v>
          </cell>
          <cell r="C364">
            <v>17</v>
          </cell>
          <cell r="E364">
            <v>159118</v>
          </cell>
          <cell r="F364">
            <v>4059</v>
          </cell>
        </row>
        <row r="365">
          <cell r="B365">
            <v>179205</v>
          </cell>
          <cell r="C365">
            <v>164</v>
          </cell>
          <cell r="E365">
            <v>159119</v>
          </cell>
          <cell r="F365">
            <v>151762</v>
          </cell>
        </row>
        <row r="366">
          <cell r="B366">
            <v>179206</v>
          </cell>
          <cell r="C366">
            <v>0</v>
          </cell>
          <cell r="E366">
            <v>159120</v>
          </cell>
          <cell r="F366">
            <v>47197</v>
          </cell>
        </row>
        <row r="367">
          <cell r="B367">
            <v>179207</v>
          </cell>
          <cell r="C367">
            <v>1314</v>
          </cell>
          <cell r="E367">
            <v>159121</v>
          </cell>
          <cell r="F367">
            <v>1456</v>
          </cell>
        </row>
        <row r="368">
          <cell r="B368">
            <v>179208</v>
          </cell>
          <cell r="C368">
            <v>11</v>
          </cell>
          <cell r="E368">
            <v>159122</v>
          </cell>
          <cell r="F368">
            <v>0</v>
          </cell>
        </row>
        <row r="369">
          <cell r="B369">
            <v>179209</v>
          </cell>
          <cell r="C369">
            <v>7409</v>
          </cell>
          <cell r="E369">
            <v>159151</v>
          </cell>
          <cell r="F369">
            <v>0</v>
          </cell>
        </row>
        <row r="370">
          <cell r="B370">
            <v>179210</v>
          </cell>
          <cell r="C370">
            <v>35282</v>
          </cell>
          <cell r="E370">
            <v>159200</v>
          </cell>
          <cell r="F370">
            <v>0</v>
          </cell>
        </row>
        <row r="371">
          <cell r="B371">
            <v>179211</v>
          </cell>
          <cell r="C371">
            <v>1647</v>
          </cell>
          <cell r="E371">
            <v>159201</v>
          </cell>
          <cell r="F371">
            <v>0</v>
          </cell>
        </row>
        <row r="372">
          <cell r="B372">
            <v>179212</v>
          </cell>
          <cell r="C372">
            <v>0</v>
          </cell>
          <cell r="E372">
            <v>159202</v>
          </cell>
          <cell r="F372">
            <v>0</v>
          </cell>
        </row>
        <row r="373">
          <cell r="B373">
            <v>179213</v>
          </cell>
          <cell r="C373">
            <v>0</v>
          </cell>
          <cell r="E373">
            <v>159211</v>
          </cell>
          <cell r="F373">
            <v>0</v>
          </cell>
        </row>
        <row r="374">
          <cell r="B374">
            <v>179214</v>
          </cell>
          <cell r="C374">
            <v>0</v>
          </cell>
          <cell r="E374">
            <v>159300</v>
          </cell>
          <cell r="F374">
            <v>26</v>
          </cell>
        </row>
        <row r="375">
          <cell r="B375">
            <v>179215</v>
          </cell>
          <cell r="C375">
            <v>42085</v>
          </cell>
          <cell r="E375">
            <v>159301</v>
          </cell>
          <cell r="F375">
            <v>0</v>
          </cell>
        </row>
        <row r="376">
          <cell r="B376">
            <v>179216</v>
          </cell>
          <cell r="C376">
            <v>0</v>
          </cell>
          <cell r="E376">
            <v>159302</v>
          </cell>
          <cell r="F376">
            <v>0</v>
          </cell>
        </row>
        <row r="377">
          <cell r="B377">
            <v>179220</v>
          </cell>
          <cell r="C377">
            <v>274650</v>
          </cell>
          <cell r="E377">
            <v>159303</v>
          </cell>
          <cell r="F377">
            <v>0</v>
          </cell>
        </row>
        <row r="378">
          <cell r="B378">
            <v>179221</v>
          </cell>
          <cell r="C378">
            <v>0</v>
          </cell>
          <cell r="E378">
            <v>159304</v>
          </cell>
          <cell r="F378">
            <v>0</v>
          </cell>
        </row>
        <row r="379">
          <cell r="B379">
            <v>179222</v>
          </cell>
          <cell r="C379">
            <v>184488</v>
          </cell>
          <cell r="E379">
            <v>159309</v>
          </cell>
          <cell r="F379">
            <v>26</v>
          </cell>
        </row>
        <row r="380">
          <cell r="B380">
            <v>179223</v>
          </cell>
          <cell r="C380">
            <v>0</v>
          </cell>
          <cell r="E380">
            <v>159307</v>
          </cell>
          <cell r="F380">
            <v>26</v>
          </cell>
        </row>
        <row r="381">
          <cell r="B381">
            <v>179224</v>
          </cell>
          <cell r="C381">
            <v>0</v>
          </cell>
          <cell r="E381">
            <v>159308</v>
          </cell>
          <cell r="F381">
            <v>0</v>
          </cell>
        </row>
        <row r="382">
          <cell r="B382">
            <v>179225</v>
          </cell>
          <cell r="C382">
            <v>0</v>
          </cell>
          <cell r="E382">
            <v>159311</v>
          </cell>
          <cell r="F382">
            <v>0</v>
          </cell>
        </row>
        <row r="383">
          <cell r="B383">
            <v>179226</v>
          </cell>
          <cell r="C383">
            <v>0</v>
          </cell>
          <cell r="E383">
            <v>159312</v>
          </cell>
          <cell r="F383">
            <v>0</v>
          </cell>
        </row>
        <row r="384">
          <cell r="B384">
            <v>179227</v>
          </cell>
          <cell r="C384">
            <v>27722</v>
          </cell>
          <cell r="E384">
            <v>159313</v>
          </cell>
          <cell r="F384">
            <v>0</v>
          </cell>
        </row>
        <row r="385">
          <cell r="B385">
            <v>179228</v>
          </cell>
          <cell r="C385">
            <v>0</v>
          </cell>
          <cell r="E385">
            <v>159331</v>
          </cell>
          <cell r="F385">
            <v>0</v>
          </cell>
        </row>
        <row r="386">
          <cell r="B386">
            <v>179229</v>
          </cell>
          <cell r="C386">
            <v>0</v>
          </cell>
          <cell r="E386">
            <v>159332</v>
          </cell>
          <cell r="F386">
            <v>0</v>
          </cell>
        </row>
        <row r="387">
          <cell r="B387">
            <v>179230</v>
          </cell>
          <cell r="C387">
            <v>0</v>
          </cell>
          <cell r="E387">
            <v>159333</v>
          </cell>
          <cell r="F387">
            <v>0</v>
          </cell>
        </row>
        <row r="388">
          <cell r="B388">
            <v>179231</v>
          </cell>
          <cell r="C388">
            <v>0</v>
          </cell>
          <cell r="E388">
            <v>159341</v>
          </cell>
          <cell r="F388">
            <v>0</v>
          </cell>
        </row>
        <row r="389">
          <cell r="B389">
            <v>179232</v>
          </cell>
          <cell r="C389">
            <v>0</v>
          </cell>
          <cell r="E389">
            <v>159342</v>
          </cell>
          <cell r="F389">
            <v>0</v>
          </cell>
        </row>
        <row r="390">
          <cell r="B390">
            <v>179233</v>
          </cell>
          <cell r="C390">
            <v>41027</v>
          </cell>
          <cell r="E390">
            <v>159343</v>
          </cell>
          <cell r="F390">
            <v>0</v>
          </cell>
        </row>
        <row r="391">
          <cell r="B391">
            <v>179234</v>
          </cell>
          <cell r="C391">
            <v>21413</v>
          </cell>
          <cell r="E391">
            <v>159351</v>
          </cell>
          <cell r="F391">
            <v>0</v>
          </cell>
        </row>
        <row r="392">
          <cell r="B392">
            <v>179235</v>
          </cell>
          <cell r="C392">
            <v>0</v>
          </cell>
          <cell r="E392">
            <v>159361</v>
          </cell>
          <cell r="F392">
            <v>0</v>
          </cell>
        </row>
        <row r="393">
          <cell r="B393">
            <v>179236</v>
          </cell>
          <cell r="C393">
            <v>0</v>
          </cell>
          <cell r="E393">
            <v>159362</v>
          </cell>
          <cell r="F393">
            <v>0</v>
          </cell>
        </row>
        <row r="394">
          <cell r="B394">
            <v>179237</v>
          </cell>
          <cell r="C394">
            <v>0</v>
          </cell>
          <cell r="E394">
            <v>159363</v>
          </cell>
          <cell r="F394">
            <v>0</v>
          </cell>
        </row>
        <row r="395">
          <cell r="B395">
            <v>179238</v>
          </cell>
          <cell r="C395">
            <v>0</v>
          </cell>
          <cell r="E395">
            <v>159900</v>
          </cell>
          <cell r="F395">
            <v>0</v>
          </cell>
        </row>
        <row r="396">
          <cell r="B396">
            <v>179251</v>
          </cell>
          <cell r="C396">
            <v>23569</v>
          </cell>
          <cell r="E396">
            <v>159901</v>
          </cell>
          <cell r="F396">
            <v>0</v>
          </cell>
        </row>
        <row r="397">
          <cell r="B397">
            <v>179252</v>
          </cell>
          <cell r="C397">
            <v>33</v>
          </cell>
          <cell r="E397">
            <v>159902</v>
          </cell>
          <cell r="F397">
            <v>0</v>
          </cell>
        </row>
        <row r="398">
          <cell r="B398">
            <v>179253</v>
          </cell>
          <cell r="C398">
            <v>0</v>
          </cell>
          <cell r="E398">
            <v>159903</v>
          </cell>
          <cell r="F398">
            <v>0</v>
          </cell>
        </row>
        <row r="399">
          <cell r="B399">
            <v>179254</v>
          </cell>
          <cell r="C399">
            <v>182</v>
          </cell>
          <cell r="E399">
            <v>159904</v>
          </cell>
          <cell r="F399">
            <v>0</v>
          </cell>
        </row>
        <row r="400">
          <cell r="B400">
            <v>179255</v>
          </cell>
          <cell r="C400">
            <v>23355</v>
          </cell>
          <cell r="E400">
            <v>159911</v>
          </cell>
          <cell r="F400">
            <v>0</v>
          </cell>
        </row>
        <row r="401">
          <cell r="B401">
            <v>179300</v>
          </cell>
          <cell r="C401">
            <v>50869</v>
          </cell>
          <cell r="E401">
            <v>160000</v>
          </cell>
          <cell r="F401">
            <v>77028</v>
          </cell>
        </row>
        <row r="402">
          <cell r="B402">
            <v>179301</v>
          </cell>
          <cell r="C402">
            <v>0</v>
          </cell>
          <cell r="E402">
            <v>160100</v>
          </cell>
          <cell r="F402">
            <v>0</v>
          </cell>
        </row>
        <row r="403">
          <cell r="B403">
            <v>179302</v>
          </cell>
          <cell r="C403">
            <v>0</v>
          </cell>
          <cell r="E403">
            <v>160200</v>
          </cell>
          <cell r="F403">
            <v>0</v>
          </cell>
        </row>
        <row r="404">
          <cell r="B404">
            <v>179303</v>
          </cell>
          <cell r="C404">
            <v>0</v>
          </cell>
          <cell r="E404">
            <v>160300</v>
          </cell>
          <cell r="F404">
            <v>0</v>
          </cell>
        </row>
        <row r="405">
          <cell r="B405">
            <v>179304</v>
          </cell>
          <cell r="C405">
            <v>50781</v>
          </cell>
          <cell r="E405">
            <v>160400</v>
          </cell>
          <cell r="F405">
            <v>0</v>
          </cell>
        </row>
        <row r="406">
          <cell r="B406">
            <v>179305</v>
          </cell>
          <cell r="C406">
            <v>0</v>
          </cell>
          <cell r="E406">
            <v>160500</v>
          </cell>
          <cell r="F406">
            <v>0</v>
          </cell>
        </row>
        <row r="407">
          <cell r="B407">
            <v>179306</v>
          </cell>
          <cell r="C407">
            <v>88</v>
          </cell>
          <cell r="E407">
            <v>160501</v>
          </cell>
          <cell r="F407">
            <v>0</v>
          </cell>
        </row>
        <row r="408">
          <cell r="B408">
            <v>179307</v>
          </cell>
          <cell r="C408">
            <v>0</v>
          </cell>
          <cell r="E408">
            <v>160502</v>
          </cell>
          <cell r="F408">
            <v>0</v>
          </cell>
        </row>
        <row r="409">
          <cell r="B409">
            <v>179308</v>
          </cell>
          <cell r="C409">
            <v>0</v>
          </cell>
          <cell r="E409">
            <v>160511</v>
          </cell>
          <cell r="F409">
            <v>0</v>
          </cell>
        </row>
        <row r="410">
          <cell r="B410">
            <v>179309</v>
          </cell>
          <cell r="C410">
            <v>0</v>
          </cell>
          <cell r="E410">
            <v>160512</v>
          </cell>
          <cell r="F410">
            <v>0</v>
          </cell>
        </row>
        <row r="411">
          <cell r="B411">
            <v>179311</v>
          </cell>
          <cell r="C411">
            <v>0</v>
          </cell>
          <cell r="E411">
            <v>160503</v>
          </cell>
          <cell r="F411">
            <v>0</v>
          </cell>
        </row>
        <row r="412">
          <cell r="B412">
            <v>179315</v>
          </cell>
          <cell r="C412">
            <v>0</v>
          </cell>
          <cell r="E412">
            <v>160514</v>
          </cell>
          <cell r="F412">
            <v>0</v>
          </cell>
        </row>
        <row r="413">
          <cell r="B413">
            <v>179400</v>
          </cell>
          <cell r="C413">
            <v>1971</v>
          </cell>
          <cell r="E413">
            <v>160515</v>
          </cell>
          <cell r="F413">
            <v>0</v>
          </cell>
        </row>
        <row r="414">
          <cell r="B414">
            <v>179401</v>
          </cell>
          <cell r="C414">
            <v>1</v>
          </cell>
          <cell r="E414">
            <v>160504</v>
          </cell>
          <cell r="F414">
            <v>0</v>
          </cell>
        </row>
        <row r="415">
          <cell r="B415">
            <v>179402</v>
          </cell>
          <cell r="C415">
            <v>1</v>
          </cell>
          <cell r="E415">
            <v>160517</v>
          </cell>
          <cell r="F415">
            <v>0</v>
          </cell>
        </row>
        <row r="416">
          <cell r="B416">
            <v>179403</v>
          </cell>
          <cell r="C416">
            <v>0</v>
          </cell>
          <cell r="E416">
            <v>160518</v>
          </cell>
          <cell r="F416">
            <v>0</v>
          </cell>
        </row>
        <row r="417">
          <cell r="B417">
            <v>179411</v>
          </cell>
          <cell r="C417">
            <v>1951</v>
          </cell>
          <cell r="E417">
            <v>160505</v>
          </cell>
          <cell r="F417">
            <v>0</v>
          </cell>
        </row>
        <row r="418">
          <cell r="B418">
            <v>179412</v>
          </cell>
          <cell r="C418">
            <v>1947</v>
          </cell>
          <cell r="E418">
            <v>160506</v>
          </cell>
          <cell r="F418">
            <v>0</v>
          </cell>
        </row>
        <row r="419">
          <cell r="B419">
            <v>179413</v>
          </cell>
          <cell r="C419">
            <v>4</v>
          </cell>
          <cell r="E419">
            <v>160507</v>
          </cell>
          <cell r="F419">
            <v>0</v>
          </cell>
        </row>
        <row r="420">
          <cell r="B420">
            <v>179421</v>
          </cell>
          <cell r="C420">
            <v>0</v>
          </cell>
          <cell r="E420">
            <v>160510</v>
          </cell>
          <cell r="F420">
            <v>0</v>
          </cell>
        </row>
        <row r="421">
          <cell r="B421">
            <v>179422</v>
          </cell>
          <cell r="C421">
            <v>0</v>
          </cell>
          <cell r="E421">
            <v>160521</v>
          </cell>
          <cell r="F421">
            <v>0</v>
          </cell>
        </row>
        <row r="422">
          <cell r="B422">
            <v>179423</v>
          </cell>
          <cell r="C422">
            <v>0</v>
          </cell>
          <cell r="E422">
            <v>160600</v>
          </cell>
          <cell r="F422">
            <v>0</v>
          </cell>
        </row>
        <row r="423">
          <cell r="B423">
            <v>179431</v>
          </cell>
          <cell r="C423">
            <v>19</v>
          </cell>
          <cell r="E423">
            <v>160700</v>
          </cell>
          <cell r="F423">
            <v>64990</v>
          </cell>
        </row>
        <row r="424">
          <cell r="B424">
            <v>179432</v>
          </cell>
          <cell r="C424">
            <v>19</v>
          </cell>
          <cell r="E424">
            <v>160701</v>
          </cell>
          <cell r="F424">
            <v>64990</v>
          </cell>
        </row>
        <row r="425">
          <cell r="B425">
            <v>179433</v>
          </cell>
          <cell r="C425">
            <v>0</v>
          </cell>
          <cell r="E425">
            <v>160702</v>
          </cell>
          <cell r="F425">
            <v>0</v>
          </cell>
        </row>
        <row r="426">
          <cell r="B426">
            <v>179439</v>
          </cell>
          <cell r="C426">
            <v>0</v>
          </cell>
          <cell r="E426">
            <v>160703</v>
          </cell>
          <cell r="F426">
            <v>0</v>
          </cell>
        </row>
        <row r="427">
          <cell r="B427">
            <v>179437</v>
          </cell>
          <cell r="C427">
            <v>0</v>
          </cell>
          <cell r="E427">
            <v>160711</v>
          </cell>
          <cell r="F427">
            <v>0</v>
          </cell>
        </row>
        <row r="428">
          <cell r="B428">
            <v>179438</v>
          </cell>
          <cell r="C428">
            <v>0</v>
          </cell>
          <cell r="E428">
            <v>160721</v>
          </cell>
          <cell r="F428">
            <v>0</v>
          </cell>
        </row>
        <row r="429">
          <cell r="B429">
            <v>179441</v>
          </cell>
          <cell r="C429">
            <v>0</v>
          </cell>
          <cell r="E429">
            <v>160722</v>
          </cell>
          <cell r="F429">
            <v>0</v>
          </cell>
        </row>
        <row r="430">
          <cell r="B430">
            <v>179442</v>
          </cell>
          <cell r="C430">
            <v>0</v>
          </cell>
          <cell r="E430">
            <v>160723</v>
          </cell>
          <cell r="F430">
            <v>0</v>
          </cell>
        </row>
        <row r="431">
          <cell r="B431">
            <v>179443</v>
          </cell>
          <cell r="C431">
            <v>0</v>
          </cell>
          <cell r="E431">
            <v>160724</v>
          </cell>
          <cell r="F431">
            <v>0</v>
          </cell>
        </row>
        <row r="432">
          <cell r="B432">
            <v>180000</v>
          </cell>
          <cell r="C432">
            <v>40433</v>
          </cell>
          <cell r="E432">
            <v>160800</v>
          </cell>
          <cell r="F432">
            <v>0</v>
          </cell>
        </row>
        <row r="433">
          <cell r="B433">
            <v>180100</v>
          </cell>
          <cell r="C433">
            <v>20</v>
          </cell>
          <cell r="E433">
            <v>160900</v>
          </cell>
          <cell r="F433">
            <v>0</v>
          </cell>
        </row>
        <row r="434">
          <cell r="B434">
            <v>180200</v>
          </cell>
          <cell r="C434">
            <v>0</v>
          </cell>
          <cell r="E434">
            <v>161000</v>
          </cell>
          <cell r="F434">
            <v>0</v>
          </cell>
        </row>
        <row r="435">
          <cell r="B435">
            <v>180300</v>
          </cell>
          <cell r="C435">
            <v>0</v>
          </cell>
          <cell r="E435">
            <v>161001</v>
          </cell>
          <cell r="F435">
            <v>0</v>
          </cell>
        </row>
        <row r="436">
          <cell r="B436">
            <v>180400</v>
          </cell>
          <cell r="C436">
            <v>0</v>
          </cell>
          <cell r="E436">
            <v>161002</v>
          </cell>
          <cell r="F436">
            <v>0</v>
          </cell>
        </row>
        <row r="437">
          <cell r="B437">
            <v>180401</v>
          </cell>
          <cell r="C437">
            <v>0</v>
          </cell>
          <cell r="E437">
            <v>161100</v>
          </cell>
          <cell r="F437">
            <v>0</v>
          </cell>
        </row>
        <row r="438">
          <cell r="B438">
            <v>180402</v>
          </cell>
          <cell r="C438">
            <v>0</v>
          </cell>
          <cell r="E438">
            <v>161101</v>
          </cell>
          <cell r="F438">
            <v>0</v>
          </cell>
        </row>
        <row r="439">
          <cell r="B439">
            <v>180411</v>
          </cell>
          <cell r="C439">
            <v>0</v>
          </cell>
          <cell r="E439">
            <v>161102</v>
          </cell>
          <cell r="F439">
            <v>0</v>
          </cell>
        </row>
        <row r="440">
          <cell r="B440">
            <v>180412</v>
          </cell>
          <cell r="C440">
            <v>0</v>
          </cell>
          <cell r="E440">
            <v>161103</v>
          </cell>
          <cell r="F440">
            <v>0</v>
          </cell>
        </row>
        <row r="441">
          <cell r="B441">
            <v>180403</v>
          </cell>
          <cell r="C441">
            <v>0</v>
          </cell>
          <cell r="E441">
            <v>161111</v>
          </cell>
          <cell r="F441">
            <v>0</v>
          </cell>
        </row>
        <row r="442">
          <cell r="B442">
            <v>180414</v>
          </cell>
          <cell r="C442">
            <v>0</v>
          </cell>
          <cell r="E442">
            <v>161200</v>
          </cell>
          <cell r="F442">
            <v>0</v>
          </cell>
        </row>
        <row r="443">
          <cell r="B443">
            <v>180415</v>
          </cell>
          <cell r="C443">
            <v>0</v>
          </cell>
          <cell r="E443">
            <v>161300</v>
          </cell>
          <cell r="F443">
            <v>0</v>
          </cell>
        </row>
        <row r="444">
          <cell r="B444">
            <v>180404</v>
          </cell>
          <cell r="C444">
            <v>0</v>
          </cell>
          <cell r="E444">
            <v>161301</v>
          </cell>
          <cell r="F444">
            <v>0</v>
          </cell>
        </row>
        <row r="445">
          <cell r="B445">
            <v>180417</v>
          </cell>
          <cell r="C445">
            <v>0</v>
          </cell>
          <cell r="E445">
            <v>161302</v>
          </cell>
          <cell r="F445">
            <v>0</v>
          </cell>
        </row>
        <row r="446">
          <cell r="B446">
            <v>180418</v>
          </cell>
          <cell r="C446">
            <v>0</v>
          </cell>
          <cell r="E446">
            <v>161303</v>
          </cell>
          <cell r="F446">
            <v>0</v>
          </cell>
        </row>
        <row r="447">
          <cell r="B447">
            <v>180405</v>
          </cell>
          <cell r="C447">
            <v>0</v>
          </cell>
          <cell r="E447">
            <v>161304</v>
          </cell>
          <cell r="F447">
            <v>0</v>
          </cell>
        </row>
        <row r="448">
          <cell r="B448">
            <v>180406</v>
          </cell>
          <cell r="C448">
            <v>0</v>
          </cell>
          <cell r="E448">
            <v>161305</v>
          </cell>
          <cell r="F448">
            <v>0</v>
          </cell>
        </row>
        <row r="449">
          <cell r="B449">
            <v>180407</v>
          </cell>
          <cell r="C449">
            <v>0</v>
          </cell>
          <cell r="E449">
            <v>161306</v>
          </cell>
          <cell r="F449">
            <v>0</v>
          </cell>
        </row>
        <row r="450">
          <cell r="B450">
            <v>180410</v>
          </cell>
          <cell r="C450">
            <v>0</v>
          </cell>
          <cell r="E450">
            <v>161307</v>
          </cell>
          <cell r="F450">
            <v>0</v>
          </cell>
        </row>
        <row r="451">
          <cell r="B451">
            <v>180431</v>
          </cell>
          <cell r="C451">
            <v>0</v>
          </cell>
          <cell r="E451">
            <v>161321</v>
          </cell>
          <cell r="F451">
            <v>0</v>
          </cell>
        </row>
        <row r="452">
          <cell r="B452">
            <v>180500</v>
          </cell>
          <cell r="C452">
            <v>0</v>
          </cell>
          <cell r="E452">
            <v>161400</v>
          </cell>
          <cell r="F452">
            <v>0</v>
          </cell>
        </row>
        <row r="453">
          <cell r="B453">
            <v>180600</v>
          </cell>
          <cell r="C453">
            <v>0</v>
          </cell>
          <cell r="E453">
            <v>161401</v>
          </cell>
          <cell r="F453">
            <v>0</v>
          </cell>
        </row>
        <row r="454">
          <cell r="B454">
            <v>180700</v>
          </cell>
          <cell r="C454">
            <v>0</v>
          </cell>
          <cell r="E454">
            <v>161402</v>
          </cell>
          <cell r="F454">
            <v>0</v>
          </cell>
        </row>
        <row r="455">
          <cell r="B455">
            <v>180800</v>
          </cell>
          <cell r="C455">
            <v>0</v>
          </cell>
          <cell r="E455">
            <v>161403</v>
          </cell>
          <cell r="F455">
            <v>0</v>
          </cell>
        </row>
        <row r="456">
          <cell r="B456">
            <v>180900</v>
          </cell>
          <cell r="C456">
            <v>0</v>
          </cell>
          <cell r="E456">
            <v>161411</v>
          </cell>
          <cell r="F456">
            <v>0</v>
          </cell>
        </row>
        <row r="457">
          <cell r="B457">
            <v>181000</v>
          </cell>
          <cell r="C457">
            <v>0</v>
          </cell>
          <cell r="E457">
            <v>161500</v>
          </cell>
          <cell r="F457">
            <v>0</v>
          </cell>
        </row>
        <row r="458">
          <cell r="B458">
            <v>181001</v>
          </cell>
          <cell r="C458">
            <v>0</v>
          </cell>
          <cell r="E458">
            <v>161501</v>
          </cell>
          <cell r="F458">
            <v>0</v>
          </cell>
        </row>
        <row r="459">
          <cell r="B459">
            <v>181002</v>
          </cell>
          <cell r="C459">
            <v>0</v>
          </cell>
          <cell r="E459">
            <v>161502</v>
          </cell>
          <cell r="F459">
            <v>0</v>
          </cell>
        </row>
        <row r="460">
          <cell r="B460">
            <v>181100</v>
          </cell>
          <cell r="C460">
            <v>0</v>
          </cell>
          <cell r="E460">
            <v>161503</v>
          </cell>
          <cell r="F460">
            <v>0</v>
          </cell>
        </row>
        <row r="461">
          <cell r="B461">
            <v>181200</v>
          </cell>
          <cell r="C461">
            <v>0</v>
          </cell>
          <cell r="E461">
            <v>161504</v>
          </cell>
          <cell r="F461">
            <v>0</v>
          </cell>
        </row>
        <row r="462">
          <cell r="B462">
            <v>181201</v>
          </cell>
          <cell r="C462">
            <v>0</v>
          </cell>
          <cell r="E462">
            <v>161505</v>
          </cell>
          <cell r="F462">
            <v>0</v>
          </cell>
        </row>
        <row r="463">
          <cell r="B463">
            <v>181202</v>
          </cell>
          <cell r="C463">
            <v>0</v>
          </cell>
          <cell r="E463">
            <v>161506</v>
          </cell>
          <cell r="F463">
            <v>0</v>
          </cell>
        </row>
        <row r="464">
          <cell r="B464">
            <v>181203</v>
          </cell>
          <cell r="C464">
            <v>0</v>
          </cell>
          <cell r="E464">
            <v>161507</v>
          </cell>
          <cell r="F464">
            <v>0</v>
          </cell>
        </row>
        <row r="465">
          <cell r="B465">
            <v>181204</v>
          </cell>
          <cell r="C465">
            <v>0</v>
          </cell>
          <cell r="E465">
            <v>161508</v>
          </cell>
          <cell r="F465">
            <v>0</v>
          </cell>
        </row>
        <row r="466">
          <cell r="B466">
            <v>181205</v>
          </cell>
          <cell r="C466">
            <v>0</v>
          </cell>
          <cell r="E466">
            <v>161509</v>
          </cell>
          <cell r="F466">
            <v>0</v>
          </cell>
        </row>
        <row r="467">
          <cell r="B467">
            <v>181206</v>
          </cell>
          <cell r="C467">
            <v>0</v>
          </cell>
          <cell r="E467">
            <v>161511</v>
          </cell>
          <cell r="F467">
            <v>0</v>
          </cell>
        </row>
        <row r="468">
          <cell r="B468">
            <v>181207</v>
          </cell>
          <cell r="C468">
            <v>0</v>
          </cell>
          <cell r="E468">
            <v>161600</v>
          </cell>
          <cell r="F468">
            <v>0</v>
          </cell>
        </row>
        <row r="469">
          <cell r="B469">
            <v>181208</v>
          </cell>
          <cell r="C469">
            <v>0</v>
          </cell>
          <cell r="E469">
            <v>161601</v>
          </cell>
          <cell r="F469">
            <v>0</v>
          </cell>
        </row>
        <row r="470">
          <cell r="B470">
            <v>181221</v>
          </cell>
          <cell r="C470">
            <v>0</v>
          </cell>
          <cell r="E470">
            <v>161602</v>
          </cell>
          <cell r="F470">
            <v>0</v>
          </cell>
        </row>
        <row r="471">
          <cell r="B471">
            <v>181300</v>
          </cell>
          <cell r="C471">
            <v>0</v>
          </cell>
          <cell r="E471">
            <v>161603</v>
          </cell>
          <cell r="F471">
            <v>0</v>
          </cell>
        </row>
        <row r="472">
          <cell r="B472">
            <v>181400</v>
          </cell>
          <cell r="C472">
            <v>0</v>
          </cell>
          <cell r="E472">
            <v>161604</v>
          </cell>
          <cell r="F472">
            <v>0</v>
          </cell>
        </row>
        <row r="473">
          <cell r="B473">
            <v>181401</v>
          </cell>
          <cell r="C473">
            <v>0</v>
          </cell>
          <cell r="E473">
            <v>161605</v>
          </cell>
          <cell r="F473">
            <v>0</v>
          </cell>
        </row>
        <row r="474">
          <cell r="B474">
            <v>181402</v>
          </cell>
          <cell r="C474">
            <v>0</v>
          </cell>
          <cell r="E474">
            <v>161611</v>
          </cell>
          <cell r="F474">
            <v>0</v>
          </cell>
        </row>
        <row r="475">
          <cell r="B475">
            <v>181403</v>
          </cell>
          <cell r="C475">
            <v>0</v>
          </cell>
          <cell r="E475">
            <v>161612</v>
          </cell>
          <cell r="F475">
            <v>0</v>
          </cell>
        </row>
        <row r="476">
          <cell r="B476">
            <v>181411</v>
          </cell>
          <cell r="C476">
            <v>0</v>
          </cell>
          <cell r="E476">
            <v>161613</v>
          </cell>
          <cell r="F476">
            <v>0</v>
          </cell>
        </row>
        <row r="477">
          <cell r="B477">
            <v>181500</v>
          </cell>
          <cell r="C477">
            <v>0</v>
          </cell>
          <cell r="E477">
            <v>161615</v>
          </cell>
          <cell r="F477">
            <v>0</v>
          </cell>
        </row>
        <row r="478">
          <cell r="B478">
            <v>181501</v>
          </cell>
          <cell r="C478">
            <v>0</v>
          </cell>
          <cell r="E478">
            <v>161700</v>
          </cell>
          <cell r="F478">
            <v>0</v>
          </cell>
        </row>
        <row r="479">
          <cell r="B479">
            <v>181502</v>
          </cell>
          <cell r="C479">
            <v>0</v>
          </cell>
          <cell r="E479">
            <v>161800</v>
          </cell>
          <cell r="F479">
            <v>0</v>
          </cell>
        </row>
        <row r="480">
          <cell r="B480">
            <v>181503</v>
          </cell>
          <cell r="C480">
            <v>0</v>
          </cell>
          <cell r="E480">
            <v>161801</v>
          </cell>
          <cell r="F480">
            <v>0</v>
          </cell>
        </row>
        <row r="481">
          <cell r="B481">
            <v>181504</v>
          </cell>
          <cell r="C481">
            <v>0</v>
          </cell>
          <cell r="E481">
            <v>161802</v>
          </cell>
          <cell r="F481">
            <v>0</v>
          </cell>
        </row>
        <row r="482">
          <cell r="B482">
            <v>181505</v>
          </cell>
          <cell r="C482">
            <v>0</v>
          </cell>
          <cell r="E482">
            <v>161803</v>
          </cell>
          <cell r="F482">
            <v>0</v>
          </cell>
        </row>
        <row r="483">
          <cell r="B483">
            <v>181506</v>
          </cell>
          <cell r="C483">
            <v>0</v>
          </cell>
          <cell r="E483">
            <v>161804</v>
          </cell>
          <cell r="F483">
            <v>0</v>
          </cell>
        </row>
        <row r="484">
          <cell r="B484">
            <v>181507</v>
          </cell>
          <cell r="C484">
            <v>0</v>
          </cell>
          <cell r="E484">
            <v>161805</v>
          </cell>
          <cell r="F484">
            <v>0</v>
          </cell>
        </row>
        <row r="485">
          <cell r="B485">
            <v>181508</v>
          </cell>
          <cell r="C485">
            <v>0</v>
          </cell>
          <cell r="E485">
            <v>161806</v>
          </cell>
          <cell r="F485">
            <v>0</v>
          </cell>
        </row>
        <row r="486">
          <cell r="B486">
            <v>181509</v>
          </cell>
          <cell r="C486">
            <v>0</v>
          </cell>
          <cell r="E486">
            <v>161807</v>
          </cell>
          <cell r="F486">
            <v>0</v>
          </cell>
        </row>
        <row r="487">
          <cell r="B487">
            <v>181521</v>
          </cell>
          <cell r="C487">
            <v>0</v>
          </cell>
          <cell r="E487">
            <v>161808</v>
          </cell>
          <cell r="F487">
            <v>0</v>
          </cell>
        </row>
        <row r="488">
          <cell r="B488">
            <v>181600</v>
          </cell>
          <cell r="C488">
            <v>0</v>
          </cell>
          <cell r="E488">
            <v>161809</v>
          </cell>
          <cell r="F488">
            <v>0</v>
          </cell>
        </row>
        <row r="489">
          <cell r="B489">
            <v>181601</v>
          </cell>
          <cell r="C489">
            <v>0</v>
          </cell>
          <cell r="E489">
            <v>161810</v>
          </cell>
          <cell r="F489">
            <v>0</v>
          </cell>
        </row>
        <row r="490">
          <cell r="B490">
            <v>181602</v>
          </cell>
          <cell r="C490">
            <v>0</v>
          </cell>
          <cell r="E490">
            <v>161811</v>
          </cell>
          <cell r="F490">
            <v>0</v>
          </cell>
        </row>
        <row r="491">
          <cell r="B491">
            <v>181603</v>
          </cell>
          <cell r="C491">
            <v>0</v>
          </cell>
          <cell r="E491">
            <v>161821</v>
          </cell>
          <cell r="F491">
            <v>0</v>
          </cell>
        </row>
        <row r="492">
          <cell r="B492">
            <v>181604</v>
          </cell>
          <cell r="C492">
            <v>0</v>
          </cell>
          <cell r="E492">
            <v>161900</v>
          </cell>
          <cell r="F492">
            <v>12038</v>
          </cell>
        </row>
        <row r="493">
          <cell r="B493">
            <v>181605</v>
          </cell>
          <cell r="C493">
            <v>0</v>
          </cell>
          <cell r="E493">
            <v>161901</v>
          </cell>
          <cell r="F493">
            <v>106</v>
          </cell>
        </row>
        <row r="494">
          <cell r="B494">
            <v>181611</v>
          </cell>
          <cell r="C494">
            <v>0</v>
          </cell>
          <cell r="E494">
            <v>161902</v>
          </cell>
          <cell r="F494">
            <v>7894</v>
          </cell>
        </row>
        <row r="495">
          <cell r="B495">
            <v>181612</v>
          </cell>
          <cell r="C495">
            <v>0</v>
          </cell>
          <cell r="E495">
            <v>161903</v>
          </cell>
          <cell r="F495">
            <v>0</v>
          </cell>
        </row>
        <row r="496">
          <cell r="B496">
            <v>181613</v>
          </cell>
          <cell r="C496">
            <v>0</v>
          </cell>
          <cell r="E496">
            <v>161904</v>
          </cell>
          <cell r="F496">
            <v>1</v>
          </cell>
        </row>
        <row r="497">
          <cell r="B497">
            <v>181615</v>
          </cell>
          <cell r="C497">
            <v>0</v>
          </cell>
          <cell r="E497">
            <v>161905</v>
          </cell>
          <cell r="F497">
            <v>0</v>
          </cell>
        </row>
        <row r="498">
          <cell r="B498">
            <v>181700</v>
          </cell>
          <cell r="C498">
            <v>0</v>
          </cell>
          <cell r="E498">
            <v>161906</v>
          </cell>
          <cell r="F498">
            <v>0</v>
          </cell>
        </row>
        <row r="499">
          <cell r="B499">
            <v>181800</v>
          </cell>
          <cell r="C499">
            <v>0</v>
          </cell>
          <cell r="E499">
            <v>161907</v>
          </cell>
          <cell r="F499">
            <v>0</v>
          </cell>
        </row>
        <row r="500">
          <cell r="B500">
            <v>181801</v>
          </cell>
          <cell r="C500">
            <v>0</v>
          </cell>
          <cell r="E500">
            <v>161910</v>
          </cell>
          <cell r="F500">
            <v>0</v>
          </cell>
        </row>
        <row r="501">
          <cell r="B501">
            <v>181802</v>
          </cell>
          <cell r="C501">
            <v>0</v>
          </cell>
          <cell r="E501">
            <v>161911</v>
          </cell>
          <cell r="F501">
            <v>4037</v>
          </cell>
        </row>
        <row r="502">
          <cell r="B502">
            <v>181803</v>
          </cell>
          <cell r="C502">
            <v>0</v>
          </cell>
          <cell r="E502">
            <v>162100</v>
          </cell>
          <cell r="F502">
            <v>0</v>
          </cell>
        </row>
        <row r="503">
          <cell r="B503">
            <v>181804</v>
          </cell>
          <cell r="C503">
            <v>0</v>
          </cell>
          <cell r="E503">
            <v>162200</v>
          </cell>
          <cell r="F503">
            <v>0</v>
          </cell>
        </row>
        <row r="504">
          <cell r="B504">
            <v>181805</v>
          </cell>
          <cell r="C504">
            <v>0</v>
          </cell>
          <cell r="E504">
            <v>162300</v>
          </cell>
          <cell r="F504">
            <v>0</v>
          </cell>
        </row>
        <row r="505">
          <cell r="B505">
            <v>181806</v>
          </cell>
          <cell r="C505">
            <v>0</v>
          </cell>
          <cell r="E505">
            <v>162400</v>
          </cell>
          <cell r="F505">
            <v>0</v>
          </cell>
        </row>
        <row r="506">
          <cell r="B506">
            <v>181807</v>
          </cell>
          <cell r="C506">
            <v>0</v>
          </cell>
          <cell r="E506">
            <v>162500</v>
          </cell>
          <cell r="F506">
            <v>0</v>
          </cell>
        </row>
        <row r="507">
          <cell r="B507">
            <v>181808</v>
          </cell>
          <cell r="C507">
            <v>0</v>
          </cell>
          <cell r="E507">
            <v>162600</v>
          </cell>
          <cell r="F507">
            <v>0</v>
          </cell>
        </row>
        <row r="508">
          <cell r="B508">
            <v>181809</v>
          </cell>
          <cell r="C508">
            <v>0</v>
          </cell>
          <cell r="E508">
            <v>162700</v>
          </cell>
          <cell r="F508">
            <v>0</v>
          </cell>
        </row>
        <row r="509">
          <cell r="B509">
            <v>181810</v>
          </cell>
          <cell r="C509">
            <v>0</v>
          </cell>
          <cell r="E509">
            <v>162800</v>
          </cell>
          <cell r="F509">
            <v>0</v>
          </cell>
        </row>
        <row r="510">
          <cell r="B510">
            <v>181811</v>
          </cell>
          <cell r="C510">
            <v>0</v>
          </cell>
          <cell r="E510">
            <v>162900</v>
          </cell>
          <cell r="F510">
            <v>0</v>
          </cell>
        </row>
        <row r="511">
          <cell r="B511">
            <v>181821</v>
          </cell>
          <cell r="C511">
            <v>0</v>
          </cell>
          <cell r="E511">
            <v>162901</v>
          </cell>
          <cell r="F511">
            <v>0</v>
          </cell>
        </row>
        <row r="512">
          <cell r="B512">
            <v>181900</v>
          </cell>
          <cell r="C512">
            <v>40414</v>
          </cell>
          <cell r="E512">
            <v>163000</v>
          </cell>
          <cell r="F512">
            <v>0</v>
          </cell>
        </row>
        <row r="513">
          <cell r="B513">
            <v>181901</v>
          </cell>
          <cell r="C513">
            <v>12102</v>
          </cell>
          <cell r="E513">
            <v>163100</v>
          </cell>
          <cell r="F513">
            <v>0</v>
          </cell>
        </row>
        <row r="514">
          <cell r="B514">
            <v>181902</v>
          </cell>
          <cell r="C514">
            <v>0</v>
          </cell>
          <cell r="E514">
            <v>163200</v>
          </cell>
          <cell r="F514">
            <v>0</v>
          </cell>
        </row>
        <row r="515">
          <cell r="B515">
            <v>181903</v>
          </cell>
          <cell r="C515">
            <v>0</v>
          </cell>
          <cell r="E515">
            <v>163300</v>
          </cell>
          <cell r="F515">
            <v>0</v>
          </cell>
        </row>
        <row r="516">
          <cell r="B516">
            <v>181904</v>
          </cell>
          <cell r="C516">
            <v>0</v>
          </cell>
          <cell r="E516">
            <v>163900</v>
          </cell>
          <cell r="F516">
            <v>0</v>
          </cell>
        </row>
        <row r="517">
          <cell r="B517">
            <v>181905</v>
          </cell>
          <cell r="C517">
            <v>3728</v>
          </cell>
          <cell r="E517">
            <v>165000</v>
          </cell>
          <cell r="F517">
            <v>87933</v>
          </cell>
        </row>
        <row r="518">
          <cell r="B518">
            <v>181906</v>
          </cell>
          <cell r="C518">
            <v>0</v>
          </cell>
          <cell r="E518">
            <v>165100</v>
          </cell>
          <cell r="F518">
            <v>87933</v>
          </cell>
        </row>
        <row r="519">
          <cell r="B519">
            <v>181907</v>
          </cell>
          <cell r="C519">
            <v>0</v>
          </cell>
          <cell r="E519">
            <v>168000</v>
          </cell>
          <cell r="F519">
            <v>0</v>
          </cell>
        </row>
        <row r="520">
          <cell r="B520">
            <v>181908</v>
          </cell>
          <cell r="C520">
            <v>0</v>
          </cell>
        </row>
        <row r="521">
          <cell r="B521">
            <v>181910</v>
          </cell>
          <cell r="C521">
            <v>0</v>
          </cell>
        </row>
        <row r="522">
          <cell r="B522">
            <v>181911</v>
          </cell>
          <cell r="C522">
            <v>24583</v>
          </cell>
        </row>
        <row r="523">
          <cell r="B523">
            <v>181912</v>
          </cell>
          <cell r="C523">
            <v>0</v>
          </cell>
        </row>
        <row r="524">
          <cell r="B524">
            <v>181921</v>
          </cell>
          <cell r="C524">
            <v>0</v>
          </cell>
        </row>
        <row r="525">
          <cell r="B525">
            <v>181922</v>
          </cell>
          <cell r="C525">
            <v>0</v>
          </cell>
        </row>
        <row r="526">
          <cell r="B526">
            <v>181923</v>
          </cell>
          <cell r="C526">
            <v>0</v>
          </cell>
        </row>
        <row r="527">
          <cell r="B527">
            <v>182100</v>
          </cell>
          <cell r="C527">
            <v>0</v>
          </cell>
        </row>
        <row r="528">
          <cell r="B528">
            <v>182200</v>
          </cell>
          <cell r="C528">
            <v>0</v>
          </cell>
        </row>
        <row r="529">
          <cell r="B529">
            <v>182300</v>
          </cell>
          <cell r="C529">
            <v>0</v>
          </cell>
        </row>
        <row r="530">
          <cell r="B530">
            <v>182400</v>
          </cell>
          <cell r="C530">
            <v>0</v>
          </cell>
        </row>
        <row r="531">
          <cell r="B531">
            <v>182500</v>
          </cell>
          <cell r="C531">
            <v>0</v>
          </cell>
        </row>
        <row r="532">
          <cell r="B532">
            <v>183000</v>
          </cell>
          <cell r="C532">
            <v>0</v>
          </cell>
        </row>
        <row r="533">
          <cell r="B533">
            <v>183100</v>
          </cell>
          <cell r="C533">
            <v>0</v>
          </cell>
        </row>
        <row r="534">
          <cell r="B534">
            <v>183500</v>
          </cell>
          <cell r="C534">
            <v>0</v>
          </cell>
        </row>
        <row r="535">
          <cell r="B535">
            <v>185000</v>
          </cell>
          <cell r="C535">
            <v>1222798</v>
          </cell>
        </row>
        <row r="536">
          <cell r="B536">
            <v>185100</v>
          </cell>
          <cell r="C536">
            <v>614737</v>
          </cell>
        </row>
        <row r="537">
          <cell r="B537">
            <v>185101</v>
          </cell>
          <cell r="C537">
            <v>468880</v>
          </cell>
        </row>
        <row r="538">
          <cell r="B538">
            <v>185102</v>
          </cell>
          <cell r="C538">
            <v>145857</v>
          </cell>
        </row>
        <row r="539">
          <cell r="B539">
            <v>185120</v>
          </cell>
          <cell r="C539">
            <v>0</v>
          </cell>
        </row>
        <row r="540">
          <cell r="B540">
            <v>185200</v>
          </cell>
          <cell r="C540">
            <v>608061</v>
          </cell>
        </row>
        <row r="541">
          <cell r="B541">
            <v>187000</v>
          </cell>
          <cell r="C541">
            <v>55515</v>
          </cell>
        </row>
        <row r="542">
          <cell r="B542">
            <v>187001</v>
          </cell>
          <cell r="C542">
            <v>50468</v>
          </cell>
        </row>
        <row r="543">
          <cell r="B543">
            <v>187002</v>
          </cell>
          <cell r="C543">
            <v>5047</v>
          </cell>
        </row>
        <row r="544">
          <cell r="B544">
            <v>187003</v>
          </cell>
          <cell r="C544">
            <v>0</v>
          </cell>
        </row>
        <row r="545">
          <cell r="B545">
            <v>187004</v>
          </cell>
          <cell r="C545">
            <v>0</v>
          </cell>
        </row>
        <row r="546">
          <cell r="B546">
            <v>187005</v>
          </cell>
          <cell r="C546">
            <v>0</v>
          </cell>
        </row>
        <row r="547">
          <cell r="B547">
            <v>188000</v>
          </cell>
          <cell r="C547">
            <v>538744</v>
          </cell>
        </row>
        <row r="548">
          <cell r="B548">
            <v>129700</v>
          </cell>
          <cell r="C548">
            <v>15174700</v>
          </cell>
          <cell r="E548">
            <v>149700</v>
          </cell>
          <cell r="F548">
            <v>15174700</v>
          </cell>
        </row>
        <row r="549">
          <cell r="E549">
            <v>199600</v>
          </cell>
          <cell r="F549">
            <v>0</v>
          </cell>
        </row>
        <row r="550">
          <cell r="E550">
            <v>199700</v>
          </cell>
          <cell r="F550">
            <v>0</v>
          </cell>
        </row>
        <row r="551">
          <cell r="E551">
            <v>199800</v>
          </cell>
          <cell r="F551">
            <v>0</v>
          </cell>
        </row>
        <row r="552">
          <cell r="E552">
            <v>199900</v>
          </cell>
          <cell r="F552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  <sheetData sheetId="15">
        <row r="5">
          <cell r="B5">
            <v>270000</v>
          </cell>
          <cell r="C5">
            <v>28726595</v>
          </cell>
          <cell r="E5">
            <v>250000</v>
          </cell>
          <cell r="F5">
            <v>31035191</v>
          </cell>
        </row>
        <row r="6">
          <cell r="B6">
            <v>270100</v>
          </cell>
          <cell r="C6">
            <v>28353109</v>
          </cell>
          <cell r="E6">
            <v>250100</v>
          </cell>
          <cell r="F6">
            <v>29980453</v>
          </cell>
        </row>
        <row r="7">
          <cell r="B7">
            <v>270200</v>
          </cell>
          <cell r="C7">
            <v>15782049</v>
          </cell>
          <cell r="E7">
            <v>250200</v>
          </cell>
          <cell r="F7">
            <v>16170030</v>
          </cell>
        </row>
        <row r="8">
          <cell r="B8">
            <v>270201</v>
          </cell>
          <cell r="C8">
            <v>0</v>
          </cell>
          <cell r="E8">
            <v>250201</v>
          </cell>
          <cell r="F8">
            <v>0</v>
          </cell>
        </row>
        <row r="9">
          <cell r="B9">
            <v>270202</v>
          </cell>
          <cell r="C9">
            <v>0</v>
          </cell>
          <cell r="E9">
            <v>250202</v>
          </cell>
          <cell r="F9">
            <v>0</v>
          </cell>
        </row>
        <row r="10">
          <cell r="B10">
            <v>270203</v>
          </cell>
          <cell r="C10">
            <v>0</v>
          </cell>
          <cell r="E10">
            <v>250203</v>
          </cell>
          <cell r="F10">
            <v>0</v>
          </cell>
        </row>
        <row r="11">
          <cell r="B11">
            <v>270204</v>
          </cell>
          <cell r="C11">
            <v>0</v>
          </cell>
          <cell r="E11">
            <v>250204</v>
          </cell>
          <cell r="F11">
            <v>0</v>
          </cell>
        </row>
        <row r="12">
          <cell r="B12">
            <v>270205</v>
          </cell>
          <cell r="C12">
            <v>0</v>
          </cell>
          <cell r="E12">
            <v>250205</v>
          </cell>
          <cell r="F12">
            <v>0</v>
          </cell>
        </row>
        <row r="13">
          <cell r="B13">
            <v>270206</v>
          </cell>
          <cell r="C13">
            <v>0</v>
          </cell>
          <cell r="E13">
            <v>250206</v>
          </cell>
          <cell r="F13">
            <v>0</v>
          </cell>
        </row>
        <row r="14">
          <cell r="B14">
            <v>270207</v>
          </cell>
          <cell r="C14">
            <v>0</v>
          </cell>
          <cell r="E14">
            <v>250207</v>
          </cell>
          <cell r="F14">
            <v>0</v>
          </cell>
        </row>
        <row r="15">
          <cell r="B15">
            <v>270208</v>
          </cell>
          <cell r="C15">
            <v>13727642</v>
          </cell>
          <cell r="E15">
            <v>250208</v>
          </cell>
          <cell r="F15">
            <v>14046551</v>
          </cell>
        </row>
        <row r="16">
          <cell r="B16">
            <v>270209</v>
          </cell>
          <cell r="C16">
            <v>0</v>
          </cell>
          <cell r="E16">
            <v>250209</v>
          </cell>
          <cell r="F16">
            <v>0</v>
          </cell>
        </row>
        <row r="17">
          <cell r="B17">
            <v>270210</v>
          </cell>
          <cell r="C17">
            <v>0</v>
          </cell>
          <cell r="E17">
            <v>250210</v>
          </cell>
          <cell r="F17">
            <v>0</v>
          </cell>
        </row>
        <row r="18">
          <cell r="B18">
            <v>270211</v>
          </cell>
          <cell r="C18">
            <v>0</v>
          </cell>
          <cell r="E18">
            <v>250211</v>
          </cell>
          <cell r="F18">
            <v>0</v>
          </cell>
        </row>
        <row r="19">
          <cell r="B19">
            <v>270212</v>
          </cell>
          <cell r="C19">
            <v>0</v>
          </cell>
          <cell r="E19">
            <v>250212</v>
          </cell>
          <cell r="F19">
            <v>0</v>
          </cell>
        </row>
        <row r="20">
          <cell r="B20">
            <v>270213</v>
          </cell>
          <cell r="C20">
            <v>0</v>
          </cell>
          <cell r="E20">
            <v>250213</v>
          </cell>
          <cell r="F20">
            <v>0</v>
          </cell>
        </row>
        <row r="21">
          <cell r="B21">
            <v>270214</v>
          </cell>
          <cell r="C21">
            <v>0</v>
          </cell>
          <cell r="E21">
            <v>250214</v>
          </cell>
          <cell r="F21">
            <v>0</v>
          </cell>
        </row>
        <row r="22">
          <cell r="B22">
            <v>270215</v>
          </cell>
          <cell r="C22">
            <v>0</v>
          </cell>
          <cell r="E22">
            <v>250215</v>
          </cell>
          <cell r="F22">
            <v>0</v>
          </cell>
        </row>
        <row r="23">
          <cell r="B23">
            <v>270216</v>
          </cell>
          <cell r="C23">
            <v>0</v>
          </cell>
          <cell r="E23">
            <v>250216</v>
          </cell>
          <cell r="F23">
            <v>0</v>
          </cell>
        </row>
        <row r="24">
          <cell r="B24">
            <v>270225</v>
          </cell>
          <cell r="C24">
            <v>0</v>
          </cell>
          <cell r="E24">
            <v>250225</v>
          </cell>
          <cell r="F24">
            <v>0</v>
          </cell>
        </row>
        <row r="25">
          <cell r="B25">
            <v>270217</v>
          </cell>
          <cell r="C25">
            <v>106985</v>
          </cell>
          <cell r="E25">
            <v>250217</v>
          </cell>
          <cell r="F25">
            <v>106985</v>
          </cell>
        </row>
        <row r="26">
          <cell r="B26">
            <v>270226</v>
          </cell>
          <cell r="C26">
            <v>1947422</v>
          </cell>
          <cell r="E26">
            <v>250226</v>
          </cell>
          <cell r="F26">
            <v>2016494</v>
          </cell>
        </row>
        <row r="27">
          <cell r="B27">
            <v>270227</v>
          </cell>
          <cell r="C27">
            <v>215292</v>
          </cell>
          <cell r="E27">
            <v>250227</v>
          </cell>
          <cell r="F27">
            <v>259415</v>
          </cell>
        </row>
        <row r="28">
          <cell r="B28">
            <v>270230</v>
          </cell>
          <cell r="C28">
            <v>1732130</v>
          </cell>
          <cell r="E28">
            <v>250230</v>
          </cell>
          <cell r="F28">
            <v>1757079</v>
          </cell>
        </row>
        <row r="29">
          <cell r="B29">
            <v>270231</v>
          </cell>
          <cell r="C29">
            <v>0</v>
          </cell>
          <cell r="E29">
            <v>250231</v>
          </cell>
          <cell r="F29">
            <v>0</v>
          </cell>
        </row>
        <row r="30">
          <cell r="B30">
            <v>270300</v>
          </cell>
          <cell r="C30">
            <v>12360755</v>
          </cell>
          <cell r="E30">
            <v>250300</v>
          </cell>
          <cell r="F30">
            <v>13600118</v>
          </cell>
        </row>
        <row r="31">
          <cell r="B31">
            <v>270301</v>
          </cell>
          <cell r="C31">
            <v>0</v>
          </cell>
          <cell r="E31">
            <v>250301</v>
          </cell>
          <cell r="F31">
            <v>0</v>
          </cell>
        </row>
        <row r="32">
          <cell r="B32">
            <v>270302</v>
          </cell>
          <cell r="C32">
            <v>0</v>
          </cell>
          <cell r="E32">
            <v>250302</v>
          </cell>
          <cell r="F32">
            <v>0</v>
          </cell>
        </row>
        <row r="33">
          <cell r="B33">
            <v>270303</v>
          </cell>
          <cell r="C33">
            <v>0</v>
          </cell>
          <cell r="E33">
            <v>250303</v>
          </cell>
          <cell r="F33">
            <v>0</v>
          </cell>
        </row>
        <row r="34">
          <cell r="B34">
            <v>270304</v>
          </cell>
          <cell r="C34">
            <v>0</v>
          </cell>
          <cell r="E34">
            <v>250304</v>
          </cell>
          <cell r="F34">
            <v>0</v>
          </cell>
        </row>
        <row r="35">
          <cell r="B35">
            <v>270305</v>
          </cell>
          <cell r="C35">
            <v>0</v>
          </cell>
          <cell r="E35">
            <v>250305</v>
          </cell>
          <cell r="F35">
            <v>0</v>
          </cell>
        </row>
        <row r="36">
          <cell r="B36">
            <v>270306</v>
          </cell>
          <cell r="C36">
            <v>0</v>
          </cell>
          <cell r="E36">
            <v>250306</v>
          </cell>
          <cell r="F36">
            <v>0</v>
          </cell>
        </row>
        <row r="37">
          <cell r="B37">
            <v>270307</v>
          </cell>
          <cell r="C37">
            <v>0</v>
          </cell>
          <cell r="E37">
            <v>250307</v>
          </cell>
          <cell r="F37">
            <v>0</v>
          </cell>
        </row>
        <row r="38">
          <cell r="B38">
            <v>270308</v>
          </cell>
          <cell r="C38">
            <v>0</v>
          </cell>
          <cell r="E38">
            <v>250308</v>
          </cell>
          <cell r="F38">
            <v>0</v>
          </cell>
        </row>
        <row r="39">
          <cell r="B39">
            <v>270309</v>
          </cell>
          <cell r="C39">
            <v>0</v>
          </cell>
          <cell r="E39">
            <v>250309</v>
          </cell>
          <cell r="F39">
            <v>0</v>
          </cell>
        </row>
        <row r="40">
          <cell r="B40">
            <v>270310</v>
          </cell>
          <cell r="C40">
            <v>0</v>
          </cell>
          <cell r="E40">
            <v>250310</v>
          </cell>
          <cell r="F40">
            <v>0</v>
          </cell>
        </row>
        <row r="41">
          <cell r="B41">
            <v>270311</v>
          </cell>
          <cell r="C41">
            <v>0</v>
          </cell>
          <cell r="E41">
            <v>250311</v>
          </cell>
          <cell r="F41">
            <v>0</v>
          </cell>
        </row>
        <row r="42">
          <cell r="B42">
            <v>270312</v>
          </cell>
          <cell r="C42">
            <v>0</v>
          </cell>
          <cell r="E42">
            <v>250312</v>
          </cell>
          <cell r="F42">
            <v>0</v>
          </cell>
        </row>
        <row r="43">
          <cell r="B43">
            <v>270313</v>
          </cell>
          <cell r="C43">
            <v>0</v>
          </cell>
          <cell r="E43">
            <v>250313</v>
          </cell>
          <cell r="F43">
            <v>0</v>
          </cell>
        </row>
        <row r="44">
          <cell r="B44">
            <v>270314</v>
          </cell>
          <cell r="C44">
            <v>0</v>
          </cell>
          <cell r="E44">
            <v>250314</v>
          </cell>
          <cell r="F44">
            <v>0</v>
          </cell>
        </row>
        <row r="45">
          <cell r="B45">
            <v>270315</v>
          </cell>
          <cell r="C45">
            <v>0</v>
          </cell>
          <cell r="E45">
            <v>250315</v>
          </cell>
          <cell r="F45">
            <v>0</v>
          </cell>
        </row>
        <row r="46">
          <cell r="B46">
            <v>270316</v>
          </cell>
          <cell r="C46">
            <v>0</v>
          </cell>
          <cell r="E46">
            <v>250316</v>
          </cell>
          <cell r="F46">
            <v>0</v>
          </cell>
        </row>
        <row r="47">
          <cell r="B47">
            <v>270317</v>
          </cell>
          <cell r="C47">
            <v>0</v>
          </cell>
          <cell r="E47">
            <v>250317</v>
          </cell>
          <cell r="F47">
            <v>0</v>
          </cell>
        </row>
        <row r="48">
          <cell r="B48">
            <v>270318</v>
          </cell>
          <cell r="C48">
            <v>0</v>
          </cell>
          <cell r="E48">
            <v>250318</v>
          </cell>
          <cell r="F48">
            <v>0</v>
          </cell>
        </row>
        <row r="49">
          <cell r="B49">
            <v>270319</v>
          </cell>
          <cell r="C49">
            <v>0</v>
          </cell>
          <cell r="E49">
            <v>250319</v>
          </cell>
          <cell r="F49">
            <v>0</v>
          </cell>
        </row>
        <row r="50">
          <cell r="B50">
            <v>270320</v>
          </cell>
          <cell r="C50">
            <v>0</v>
          </cell>
          <cell r="E50">
            <v>250320</v>
          </cell>
          <cell r="F50">
            <v>0</v>
          </cell>
        </row>
        <row r="51">
          <cell r="B51">
            <v>270321</v>
          </cell>
          <cell r="C51">
            <v>0</v>
          </cell>
          <cell r="E51">
            <v>250321</v>
          </cell>
          <cell r="F51">
            <v>0</v>
          </cell>
        </row>
        <row r="52">
          <cell r="B52">
            <v>270330</v>
          </cell>
          <cell r="C52">
            <v>0</v>
          </cell>
          <cell r="E52">
            <v>250330</v>
          </cell>
          <cell r="F52">
            <v>0</v>
          </cell>
        </row>
        <row r="53">
          <cell r="B53">
            <v>270331</v>
          </cell>
          <cell r="C53">
            <v>0</v>
          </cell>
          <cell r="E53">
            <v>250331</v>
          </cell>
          <cell r="F53">
            <v>0</v>
          </cell>
        </row>
        <row r="54">
          <cell r="B54">
            <v>270332</v>
          </cell>
          <cell r="C54">
            <v>0</v>
          </cell>
          <cell r="E54">
            <v>250332</v>
          </cell>
          <cell r="F54">
            <v>0</v>
          </cell>
        </row>
        <row r="55">
          <cell r="B55">
            <v>270351</v>
          </cell>
          <cell r="C55">
            <v>0</v>
          </cell>
          <cell r="E55">
            <v>250351</v>
          </cell>
          <cell r="F55">
            <v>0</v>
          </cell>
        </row>
        <row r="56">
          <cell r="B56">
            <v>270360</v>
          </cell>
          <cell r="C56">
            <v>12360755</v>
          </cell>
          <cell r="E56">
            <v>250360</v>
          </cell>
          <cell r="F56">
            <v>13600118</v>
          </cell>
        </row>
        <row r="57">
          <cell r="B57">
            <v>270400</v>
          </cell>
          <cell r="C57">
            <v>210304</v>
          </cell>
          <cell r="E57">
            <v>250400</v>
          </cell>
          <cell r="F57">
            <v>210304</v>
          </cell>
        </row>
        <row r="58">
          <cell r="B58">
            <v>270401</v>
          </cell>
          <cell r="C58">
            <v>0</v>
          </cell>
          <cell r="E58">
            <v>250401</v>
          </cell>
          <cell r="F58">
            <v>0</v>
          </cell>
        </row>
        <row r="59">
          <cell r="B59">
            <v>270402</v>
          </cell>
          <cell r="C59">
            <v>0</v>
          </cell>
          <cell r="E59">
            <v>250402</v>
          </cell>
          <cell r="F59">
            <v>0</v>
          </cell>
        </row>
        <row r="60">
          <cell r="B60">
            <v>270403</v>
          </cell>
          <cell r="C60">
            <v>0</v>
          </cell>
          <cell r="E60">
            <v>250403</v>
          </cell>
          <cell r="F60">
            <v>0</v>
          </cell>
        </row>
        <row r="61">
          <cell r="B61">
            <v>270404</v>
          </cell>
          <cell r="C61">
            <v>0</v>
          </cell>
          <cell r="E61">
            <v>250404</v>
          </cell>
          <cell r="F61">
            <v>0</v>
          </cell>
        </row>
        <row r="62">
          <cell r="B62">
            <v>270409</v>
          </cell>
          <cell r="C62">
            <v>0</v>
          </cell>
          <cell r="E62">
            <v>250409</v>
          </cell>
          <cell r="F62">
            <v>0</v>
          </cell>
        </row>
        <row r="63">
          <cell r="B63">
            <v>270405</v>
          </cell>
          <cell r="C63">
            <v>0</v>
          </cell>
          <cell r="E63">
            <v>250405</v>
          </cell>
          <cell r="F63">
            <v>0</v>
          </cell>
        </row>
        <row r="64">
          <cell r="B64">
            <v>270410</v>
          </cell>
          <cell r="C64">
            <v>0</v>
          </cell>
          <cell r="E64">
            <v>250410</v>
          </cell>
          <cell r="F64">
            <v>0</v>
          </cell>
        </row>
        <row r="65">
          <cell r="B65">
            <v>270411</v>
          </cell>
          <cell r="C65">
            <v>0</v>
          </cell>
          <cell r="E65">
            <v>250411</v>
          </cell>
          <cell r="F65">
            <v>0</v>
          </cell>
        </row>
        <row r="66">
          <cell r="B66">
            <v>270412</v>
          </cell>
          <cell r="C66">
            <v>0</v>
          </cell>
          <cell r="E66">
            <v>250412</v>
          </cell>
          <cell r="F66">
            <v>0</v>
          </cell>
        </row>
        <row r="67">
          <cell r="B67">
            <v>270413</v>
          </cell>
          <cell r="C67">
            <v>0</v>
          </cell>
          <cell r="E67">
            <v>250413</v>
          </cell>
          <cell r="F67">
            <v>0</v>
          </cell>
        </row>
        <row r="68">
          <cell r="B68">
            <v>270419</v>
          </cell>
          <cell r="C68">
            <v>0</v>
          </cell>
          <cell r="E68">
            <v>250419</v>
          </cell>
          <cell r="F68">
            <v>0</v>
          </cell>
        </row>
        <row r="69">
          <cell r="B69">
            <v>270420</v>
          </cell>
          <cell r="C69">
            <v>0</v>
          </cell>
          <cell r="E69">
            <v>250420</v>
          </cell>
          <cell r="F69">
            <v>0</v>
          </cell>
        </row>
        <row r="70">
          <cell r="B70">
            <v>270421</v>
          </cell>
          <cell r="C70">
            <v>0</v>
          </cell>
          <cell r="E70">
            <v>250421</v>
          </cell>
          <cell r="F70">
            <v>0</v>
          </cell>
        </row>
        <row r="71">
          <cell r="B71">
            <v>270422</v>
          </cell>
          <cell r="C71">
            <v>0</v>
          </cell>
          <cell r="E71">
            <v>250422</v>
          </cell>
          <cell r="F71">
            <v>0</v>
          </cell>
        </row>
        <row r="72">
          <cell r="B72">
            <v>270423</v>
          </cell>
          <cell r="C72">
            <v>0</v>
          </cell>
          <cell r="E72">
            <v>250423</v>
          </cell>
          <cell r="F72">
            <v>0</v>
          </cell>
        </row>
        <row r="73">
          <cell r="B73">
            <v>270424</v>
          </cell>
          <cell r="C73">
            <v>0</v>
          </cell>
          <cell r="E73">
            <v>250424</v>
          </cell>
          <cell r="F73">
            <v>0</v>
          </cell>
        </row>
        <row r="74">
          <cell r="B74">
            <v>270429</v>
          </cell>
          <cell r="C74">
            <v>0</v>
          </cell>
          <cell r="E74">
            <v>250429</v>
          </cell>
          <cell r="F74">
            <v>0</v>
          </cell>
        </row>
        <row r="75">
          <cell r="B75">
            <v>270430</v>
          </cell>
          <cell r="C75">
            <v>210304</v>
          </cell>
          <cell r="E75">
            <v>250430</v>
          </cell>
          <cell r="F75">
            <v>210304</v>
          </cell>
        </row>
        <row r="76">
          <cell r="B76">
            <v>270431</v>
          </cell>
          <cell r="C76">
            <v>0</v>
          </cell>
          <cell r="E76">
            <v>250431</v>
          </cell>
          <cell r="F76">
            <v>0</v>
          </cell>
        </row>
        <row r="77">
          <cell r="B77">
            <v>270432</v>
          </cell>
          <cell r="C77">
            <v>0</v>
          </cell>
          <cell r="E77">
            <v>250432</v>
          </cell>
          <cell r="F77">
            <v>0</v>
          </cell>
        </row>
        <row r="78">
          <cell r="B78">
            <v>270433</v>
          </cell>
          <cell r="C78">
            <v>0</v>
          </cell>
          <cell r="E78">
            <v>250433</v>
          </cell>
          <cell r="F78">
            <v>0</v>
          </cell>
        </row>
        <row r="79">
          <cell r="B79">
            <v>270451</v>
          </cell>
          <cell r="C79">
            <v>0</v>
          </cell>
          <cell r="E79">
            <v>250451</v>
          </cell>
          <cell r="F79">
            <v>0</v>
          </cell>
        </row>
        <row r="80">
          <cell r="B80">
            <v>270500</v>
          </cell>
          <cell r="C80">
            <v>265539</v>
          </cell>
          <cell r="E80">
            <v>250500</v>
          </cell>
          <cell r="F80">
            <v>277367</v>
          </cell>
        </row>
        <row r="81">
          <cell r="B81">
            <v>270600</v>
          </cell>
          <cell r="C81">
            <v>0</v>
          </cell>
          <cell r="E81">
            <v>250600</v>
          </cell>
          <cell r="F81">
            <v>0</v>
          </cell>
        </row>
        <row r="82">
          <cell r="B82">
            <v>270601</v>
          </cell>
          <cell r="C82">
            <v>0</v>
          </cell>
          <cell r="E82">
            <v>250601</v>
          </cell>
          <cell r="F82">
            <v>0</v>
          </cell>
        </row>
        <row r="83">
          <cell r="B83">
            <v>270602</v>
          </cell>
          <cell r="C83">
            <v>0</v>
          </cell>
          <cell r="E83">
            <v>250602</v>
          </cell>
          <cell r="F83">
            <v>0</v>
          </cell>
        </row>
        <row r="84">
          <cell r="B84">
            <v>270603</v>
          </cell>
          <cell r="C84">
            <v>0</v>
          </cell>
          <cell r="E84">
            <v>250603</v>
          </cell>
          <cell r="F84">
            <v>0</v>
          </cell>
        </row>
        <row r="85">
          <cell r="B85">
            <v>270604</v>
          </cell>
          <cell r="C85">
            <v>0</v>
          </cell>
          <cell r="E85">
            <v>250604</v>
          </cell>
          <cell r="F85">
            <v>0</v>
          </cell>
        </row>
        <row r="86">
          <cell r="B86">
            <v>270605</v>
          </cell>
          <cell r="C86">
            <v>0</v>
          </cell>
          <cell r="E86">
            <v>250605</v>
          </cell>
          <cell r="F86">
            <v>0</v>
          </cell>
        </row>
        <row r="87">
          <cell r="B87">
            <v>270606</v>
          </cell>
          <cell r="C87">
            <v>0</v>
          </cell>
          <cell r="E87">
            <v>250606</v>
          </cell>
          <cell r="F87">
            <v>0</v>
          </cell>
        </row>
        <row r="88">
          <cell r="B88">
            <v>270607</v>
          </cell>
          <cell r="C88">
            <v>0</v>
          </cell>
          <cell r="E88">
            <v>250607</v>
          </cell>
          <cell r="F88">
            <v>0</v>
          </cell>
        </row>
        <row r="89">
          <cell r="B89">
            <v>270619</v>
          </cell>
          <cell r="C89">
            <v>0</v>
          </cell>
          <cell r="E89">
            <v>250619</v>
          </cell>
          <cell r="F89">
            <v>0</v>
          </cell>
        </row>
        <row r="90">
          <cell r="B90">
            <v>270620</v>
          </cell>
          <cell r="C90">
            <v>0</v>
          </cell>
          <cell r="E90">
            <v>250620</v>
          </cell>
          <cell r="F90">
            <v>0</v>
          </cell>
        </row>
        <row r="91">
          <cell r="B91">
            <v>270621</v>
          </cell>
          <cell r="C91">
            <v>0</v>
          </cell>
          <cell r="E91">
            <v>250621</v>
          </cell>
          <cell r="F91">
            <v>0</v>
          </cell>
        </row>
        <row r="92">
          <cell r="B92">
            <v>270622</v>
          </cell>
          <cell r="C92">
            <v>0</v>
          </cell>
          <cell r="E92">
            <v>250622</v>
          </cell>
          <cell r="F92">
            <v>0</v>
          </cell>
        </row>
        <row r="93">
          <cell r="B93">
            <v>270623</v>
          </cell>
          <cell r="C93">
            <v>0</v>
          </cell>
          <cell r="E93">
            <v>250623</v>
          </cell>
          <cell r="F93">
            <v>0</v>
          </cell>
        </row>
        <row r="94">
          <cell r="B94">
            <v>270624</v>
          </cell>
          <cell r="C94">
            <v>0</v>
          </cell>
          <cell r="E94">
            <v>250624</v>
          </cell>
          <cell r="F94">
            <v>0</v>
          </cell>
        </row>
        <row r="95">
          <cell r="B95">
            <v>270625</v>
          </cell>
          <cell r="C95">
            <v>0</v>
          </cell>
          <cell r="E95">
            <v>250625</v>
          </cell>
          <cell r="F95">
            <v>0</v>
          </cell>
        </row>
        <row r="96">
          <cell r="B96">
            <v>270626</v>
          </cell>
          <cell r="C96">
            <v>0</v>
          </cell>
          <cell r="E96">
            <v>250626</v>
          </cell>
          <cell r="F96">
            <v>0</v>
          </cell>
        </row>
        <row r="97">
          <cell r="B97">
            <v>270639</v>
          </cell>
          <cell r="C97">
            <v>0</v>
          </cell>
          <cell r="E97">
            <v>250639</v>
          </cell>
          <cell r="F97">
            <v>0</v>
          </cell>
        </row>
        <row r="98">
          <cell r="B98">
            <v>270700</v>
          </cell>
          <cell r="C98">
            <v>0</v>
          </cell>
          <cell r="E98">
            <v>250700</v>
          </cell>
          <cell r="F98">
            <v>121426</v>
          </cell>
        </row>
        <row r="99">
          <cell r="B99">
            <v>270701</v>
          </cell>
          <cell r="C99">
            <v>0</v>
          </cell>
          <cell r="E99">
            <v>250701</v>
          </cell>
          <cell r="F99">
            <v>0</v>
          </cell>
        </row>
        <row r="100">
          <cell r="B100">
            <v>270702</v>
          </cell>
          <cell r="C100">
            <v>0</v>
          </cell>
          <cell r="E100">
            <v>250702</v>
          </cell>
          <cell r="F100">
            <v>0</v>
          </cell>
        </row>
        <row r="101">
          <cell r="B101">
            <v>270703</v>
          </cell>
          <cell r="C101">
            <v>0</v>
          </cell>
          <cell r="E101">
            <v>250703</v>
          </cell>
          <cell r="F101">
            <v>0</v>
          </cell>
        </row>
        <row r="102">
          <cell r="B102">
            <v>270900</v>
          </cell>
          <cell r="C102">
            <v>107948</v>
          </cell>
          <cell r="E102">
            <v>250704</v>
          </cell>
          <cell r="F102">
            <v>0</v>
          </cell>
        </row>
        <row r="103">
          <cell r="B103">
            <v>270901</v>
          </cell>
          <cell r="C103">
            <v>0</v>
          </cell>
          <cell r="E103">
            <v>250705</v>
          </cell>
          <cell r="F103">
            <v>0</v>
          </cell>
        </row>
        <row r="104">
          <cell r="B104">
            <v>270902</v>
          </cell>
          <cell r="C104">
            <v>0</v>
          </cell>
          <cell r="E104">
            <v>250706</v>
          </cell>
          <cell r="F104">
            <v>0</v>
          </cell>
        </row>
        <row r="105">
          <cell r="B105">
            <v>270903</v>
          </cell>
          <cell r="C105">
            <v>0</v>
          </cell>
          <cell r="E105">
            <v>250707</v>
          </cell>
          <cell r="F105">
            <v>0</v>
          </cell>
        </row>
        <row r="106">
          <cell r="B106">
            <v>270904</v>
          </cell>
          <cell r="C106">
            <v>0</v>
          </cell>
          <cell r="E106">
            <v>250708</v>
          </cell>
          <cell r="F106">
            <v>0</v>
          </cell>
        </row>
        <row r="107">
          <cell r="B107">
            <v>270905</v>
          </cell>
          <cell r="C107">
            <v>0</v>
          </cell>
          <cell r="E107">
            <v>250709</v>
          </cell>
          <cell r="F107">
            <v>0</v>
          </cell>
        </row>
        <row r="108">
          <cell r="B108">
            <v>270906</v>
          </cell>
          <cell r="C108">
            <v>0</v>
          </cell>
          <cell r="E108">
            <v>250720</v>
          </cell>
          <cell r="F108">
            <v>0</v>
          </cell>
        </row>
        <row r="109">
          <cell r="B109">
            <v>270907</v>
          </cell>
          <cell r="C109">
            <v>0</v>
          </cell>
          <cell r="E109">
            <v>250710</v>
          </cell>
          <cell r="F109">
            <v>0</v>
          </cell>
        </row>
        <row r="110">
          <cell r="B110">
            <v>270908</v>
          </cell>
          <cell r="C110">
            <v>0</v>
          </cell>
          <cell r="E110">
            <v>250721</v>
          </cell>
          <cell r="F110">
            <v>0</v>
          </cell>
        </row>
        <row r="111">
          <cell r="B111">
            <v>270909</v>
          </cell>
          <cell r="C111">
            <v>0</v>
          </cell>
          <cell r="E111">
            <v>250722</v>
          </cell>
          <cell r="F111">
            <v>0</v>
          </cell>
        </row>
        <row r="112">
          <cell r="B112">
            <v>270920</v>
          </cell>
          <cell r="C112">
            <v>0</v>
          </cell>
          <cell r="E112">
            <v>250723</v>
          </cell>
          <cell r="F112">
            <v>0</v>
          </cell>
        </row>
        <row r="113">
          <cell r="B113">
            <v>270930</v>
          </cell>
          <cell r="C113">
            <v>0</v>
          </cell>
          <cell r="E113">
            <v>250730</v>
          </cell>
          <cell r="F113">
            <v>0</v>
          </cell>
        </row>
        <row r="114">
          <cell r="B114">
            <v>270940</v>
          </cell>
          <cell r="C114">
            <v>107948</v>
          </cell>
          <cell r="E114">
            <v>250731</v>
          </cell>
          <cell r="F114">
            <v>0</v>
          </cell>
        </row>
        <row r="115">
          <cell r="B115">
            <v>270950</v>
          </cell>
          <cell r="C115">
            <v>0</v>
          </cell>
          <cell r="E115">
            <v>250732</v>
          </cell>
          <cell r="F115">
            <v>0</v>
          </cell>
        </row>
        <row r="116">
          <cell r="B116">
            <v>270960</v>
          </cell>
          <cell r="C116">
            <v>0</v>
          </cell>
          <cell r="E116">
            <v>250733</v>
          </cell>
          <cell r="F116">
            <v>108763</v>
          </cell>
        </row>
        <row r="117">
          <cell r="B117">
            <v>270980</v>
          </cell>
          <cell r="C117">
            <v>0</v>
          </cell>
          <cell r="E117">
            <v>250734</v>
          </cell>
          <cell r="F117">
            <v>48073</v>
          </cell>
        </row>
        <row r="118">
          <cell r="B118">
            <v>273000</v>
          </cell>
          <cell r="C118">
            <v>0</v>
          </cell>
          <cell r="E118">
            <v>250735</v>
          </cell>
          <cell r="F118">
            <v>0</v>
          </cell>
        </row>
        <row r="119">
          <cell r="B119">
            <v>273100</v>
          </cell>
          <cell r="C119">
            <v>0</v>
          </cell>
          <cell r="E119">
            <v>250736</v>
          </cell>
          <cell r="F119">
            <v>0</v>
          </cell>
        </row>
        <row r="120">
          <cell r="B120">
            <v>273101</v>
          </cell>
          <cell r="C120">
            <v>0</v>
          </cell>
          <cell r="E120">
            <v>250740</v>
          </cell>
          <cell r="F120">
            <v>60690</v>
          </cell>
        </row>
        <row r="121">
          <cell r="B121">
            <v>273102</v>
          </cell>
          <cell r="C121">
            <v>0</v>
          </cell>
          <cell r="E121">
            <v>250741</v>
          </cell>
          <cell r="F121">
            <v>0</v>
          </cell>
        </row>
        <row r="122">
          <cell r="B122">
            <v>273103</v>
          </cell>
          <cell r="C122">
            <v>0</v>
          </cell>
          <cell r="E122">
            <v>250742</v>
          </cell>
          <cell r="F122">
            <v>12176</v>
          </cell>
        </row>
        <row r="123">
          <cell r="B123">
            <v>273104</v>
          </cell>
          <cell r="C123">
            <v>0</v>
          </cell>
          <cell r="E123">
            <v>250743</v>
          </cell>
          <cell r="F123">
            <v>0</v>
          </cell>
        </row>
        <row r="124">
          <cell r="B124">
            <v>273111</v>
          </cell>
          <cell r="C124">
            <v>0</v>
          </cell>
          <cell r="E124">
            <v>250744</v>
          </cell>
          <cell r="F124">
            <v>0</v>
          </cell>
        </row>
        <row r="125">
          <cell r="B125">
            <v>273112</v>
          </cell>
          <cell r="C125">
            <v>0</v>
          </cell>
          <cell r="E125">
            <v>250745</v>
          </cell>
          <cell r="F125">
            <v>0</v>
          </cell>
        </row>
        <row r="126">
          <cell r="B126">
            <v>273121</v>
          </cell>
          <cell r="C126">
            <v>0</v>
          </cell>
          <cell r="E126">
            <v>250746</v>
          </cell>
          <cell r="F126">
            <v>0</v>
          </cell>
        </row>
        <row r="127">
          <cell r="B127">
            <v>273200</v>
          </cell>
          <cell r="C127">
            <v>0</v>
          </cell>
          <cell r="E127">
            <v>250750</v>
          </cell>
          <cell r="F127">
            <v>0</v>
          </cell>
        </row>
        <row r="128">
          <cell r="B128">
            <v>273201</v>
          </cell>
          <cell r="C128">
            <v>0</v>
          </cell>
          <cell r="E128">
            <v>250751</v>
          </cell>
          <cell r="F128">
            <v>0</v>
          </cell>
        </row>
        <row r="129">
          <cell r="B129">
            <v>273202</v>
          </cell>
          <cell r="C129">
            <v>0</v>
          </cell>
          <cell r="E129">
            <v>250761</v>
          </cell>
          <cell r="F129">
            <v>487</v>
          </cell>
        </row>
        <row r="130">
          <cell r="B130">
            <v>273203</v>
          </cell>
          <cell r="C130">
            <v>0</v>
          </cell>
          <cell r="E130">
            <v>250800</v>
          </cell>
          <cell r="F130">
            <v>45937</v>
          </cell>
        </row>
        <row r="131">
          <cell r="B131">
            <v>273204</v>
          </cell>
          <cell r="C131">
            <v>0</v>
          </cell>
          <cell r="E131">
            <v>250801</v>
          </cell>
          <cell r="F131">
            <v>45937</v>
          </cell>
        </row>
        <row r="132">
          <cell r="B132">
            <v>273211</v>
          </cell>
          <cell r="C132">
            <v>0</v>
          </cell>
          <cell r="E132">
            <v>250802</v>
          </cell>
          <cell r="F132">
            <v>0</v>
          </cell>
        </row>
        <row r="133">
          <cell r="B133">
            <v>273212</v>
          </cell>
          <cell r="C133">
            <v>0</v>
          </cell>
          <cell r="E133">
            <v>250803</v>
          </cell>
          <cell r="F133">
            <v>0</v>
          </cell>
        </row>
        <row r="134">
          <cell r="B134">
            <v>273231</v>
          </cell>
          <cell r="C134">
            <v>0</v>
          </cell>
          <cell r="E134">
            <v>250810</v>
          </cell>
          <cell r="F134">
            <v>45937</v>
          </cell>
        </row>
        <row r="135">
          <cell r="B135">
            <v>274000</v>
          </cell>
          <cell r="C135">
            <v>64492</v>
          </cell>
          <cell r="E135">
            <v>250811</v>
          </cell>
          <cell r="F135">
            <v>0</v>
          </cell>
        </row>
        <row r="136">
          <cell r="B136">
            <v>274100</v>
          </cell>
          <cell r="C136">
            <v>26071</v>
          </cell>
          <cell r="E136">
            <v>250812</v>
          </cell>
          <cell r="F136">
            <v>0</v>
          </cell>
        </row>
        <row r="137">
          <cell r="B137">
            <v>274101</v>
          </cell>
          <cell r="C137">
            <v>24304</v>
          </cell>
          <cell r="E137">
            <v>250813</v>
          </cell>
          <cell r="F137">
            <v>0</v>
          </cell>
        </row>
        <row r="138">
          <cell r="B138">
            <v>274111</v>
          </cell>
          <cell r="C138">
            <v>23015</v>
          </cell>
          <cell r="E138">
            <v>250820</v>
          </cell>
          <cell r="F138">
            <v>0</v>
          </cell>
        </row>
        <row r="139">
          <cell r="B139">
            <v>274112</v>
          </cell>
          <cell r="C139">
            <v>1289</v>
          </cell>
          <cell r="E139">
            <v>250821</v>
          </cell>
          <cell r="F139">
            <v>0</v>
          </cell>
        </row>
        <row r="140">
          <cell r="B140">
            <v>274102</v>
          </cell>
          <cell r="C140">
            <v>1767</v>
          </cell>
          <cell r="E140">
            <v>250822</v>
          </cell>
          <cell r="F140">
            <v>0</v>
          </cell>
        </row>
        <row r="141">
          <cell r="B141">
            <v>274103</v>
          </cell>
          <cell r="C141">
            <v>1767</v>
          </cell>
          <cell r="E141">
            <v>250823</v>
          </cell>
          <cell r="F141">
            <v>0</v>
          </cell>
        </row>
        <row r="142">
          <cell r="B142">
            <v>274104</v>
          </cell>
          <cell r="C142">
            <v>0</v>
          </cell>
          <cell r="E142">
            <v>250830</v>
          </cell>
          <cell r="F142">
            <v>0</v>
          </cell>
        </row>
        <row r="143">
          <cell r="B143">
            <v>274105</v>
          </cell>
          <cell r="C143">
            <v>0</v>
          </cell>
          <cell r="E143">
            <v>250900</v>
          </cell>
          <cell r="F143">
            <v>0</v>
          </cell>
        </row>
        <row r="144">
          <cell r="B144">
            <v>274110</v>
          </cell>
          <cell r="C144">
            <v>0</v>
          </cell>
          <cell r="E144">
            <v>250901</v>
          </cell>
          <cell r="F144">
            <v>0</v>
          </cell>
        </row>
        <row r="145">
          <cell r="B145">
            <v>274200</v>
          </cell>
          <cell r="C145">
            <v>38420</v>
          </cell>
          <cell r="E145">
            <v>250902</v>
          </cell>
          <cell r="F145">
            <v>0</v>
          </cell>
        </row>
        <row r="146">
          <cell r="B146">
            <v>274201</v>
          </cell>
          <cell r="C146">
            <v>37830</v>
          </cell>
          <cell r="E146">
            <v>250903</v>
          </cell>
          <cell r="F146">
            <v>0</v>
          </cell>
        </row>
        <row r="147">
          <cell r="B147">
            <v>274202</v>
          </cell>
          <cell r="C147">
            <v>34042</v>
          </cell>
          <cell r="E147">
            <v>250904</v>
          </cell>
          <cell r="F147">
            <v>0</v>
          </cell>
        </row>
        <row r="148">
          <cell r="B148">
            <v>274203</v>
          </cell>
          <cell r="C148">
            <v>1875</v>
          </cell>
          <cell r="E148">
            <v>250910</v>
          </cell>
          <cell r="F148">
            <v>0</v>
          </cell>
        </row>
        <row r="149">
          <cell r="B149">
            <v>274204</v>
          </cell>
          <cell r="C149">
            <v>0</v>
          </cell>
          <cell r="E149">
            <v>250921</v>
          </cell>
          <cell r="F149">
            <v>0</v>
          </cell>
        </row>
        <row r="150">
          <cell r="B150">
            <v>274205</v>
          </cell>
          <cell r="C150">
            <v>1913</v>
          </cell>
          <cell r="E150">
            <v>251000</v>
          </cell>
          <cell r="F150">
            <v>142587</v>
          </cell>
        </row>
        <row r="151">
          <cell r="B151">
            <v>274206</v>
          </cell>
          <cell r="C151">
            <v>551</v>
          </cell>
          <cell r="E151">
            <v>251001</v>
          </cell>
          <cell r="F151">
            <v>142587</v>
          </cell>
        </row>
        <row r="152">
          <cell r="B152">
            <v>274207</v>
          </cell>
          <cell r="C152">
            <v>0</v>
          </cell>
          <cell r="E152">
            <v>251002</v>
          </cell>
          <cell r="F152">
            <v>0</v>
          </cell>
        </row>
        <row r="153">
          <cell r="B153">
            <v>274208</v>
          </cell>
          <cell r="C153">
            <v>14</v>
          </cell>
          <cell r="E153">
            <v>251010</v>
          </cell>
          <cell r="F153">
            <v>0</v>
          </cell>
        </row>
        <row r="154">
          <cell r="B154">
            <v>274209</v>
          </cell>
          <cell r="C154">
            <v>21</v>
          </cell>
          <cell r="E154">
            <v>251500</v>
          </cell>
          <cell r="F154">
            <v>61794</v>
          </cell>
        </row>
        <row r="155">
          <cell r="B155">
            <v>274210</v>
          </cell>
          <cell r="C155">
            <v>0</v>
          </cell>
          <cell r="E155">
            <v>251501</v>
          </cell>
          <cell r="F155">
            <v>61794</v>
          </cell>
        </row>
        <row r="156">
          <cell r="B156">
            <v>274221</v>
          </cell>
          <cell r="C156">
            <v>4</v>
          </cell>
          <cell r="E156">
            <v>251502</v>
          </cell>
          <cell r="F156">
            <v>61794</v>
          </cell>
        </row>
        <row r="157">
          <cell r="B157">
            <v>274231</v>
          </cell>
          <cell r="C157">
            <v>0</v>
          </cell>
          <cell r="E157">
            <v>251506</v>
          </cell>
          <cell r="F157">
            <v>0</v>
          </cell>
        </row>
        <row r="158">
          <cell r="B158">
            <v>274232</v>
          </cell>
          <cell r="C158">
            <v>0</v>
          </cell>
          <cell r="E158">
            <v>251507</v>
          </cell>
          <cell r="F158">
            <v>0</v>
          </cell>
        </row>
        <row r="159">
          <cell r="B159">
            <v>274233</v>
          </cell>
          <cell r="C159">
            <v>0</v>
          </cell>
          <cell r="E159">
            <v>251508</v>
          </cell>
          <cell r="F159">
            <v>0</v>
          </cell>
        </row>
        <row r="160">
          <cell r="B160">
            <v>274600</v>
          </cell>
          <cell r="C160">
            <v>0</v>
          </cell>
          <cell r="E160">
            <v>251511</v>
          </cell>
          <cell r="F160">
            <v>0</v>
          </cell>
        </row>
        <row r="161">
          <cell r="B161">
            <v>274601</v>
          </cell>
          <cell r="C161">
            <v>0</v>
          </cell>
          <cell r="E161">
            <v>251512</v>
          </cell>
          <cell r="F161">
            <v>0</v>
          </cell>
        </row>
        <row r="162">
          <cell r="B162">
            <v>274602</v>
          </cell>
          <cell r="C162">
            <v>0</v>
          </cell>
          <cell r="E162">
            <v>251513</v>
          </cell>
          <cell r="F162">
            <v>0</v>
          </cell>
        </row>
        <row r="163">
          <cell r="B163">
            <v>274605</v>
          </cell>
          <cell r="C163">
            <v>0</v>
          </cell>
          <cell r="E163">
            <v>251514</v>
          </cell>
          <cell r="F163">
            <v>0</v>
          </cell>
        </row>
        <row r="164">
          <cell r="B164">
            <v>274606</v>
          </cell>
          <cell r="C164">
            <v>0</v>
          </cell>
          <cell r="E164">
            <v>251519</v>
          </cell>
          <cell r="F164">
            <v>0</v>
          </cell>
        </row>
        <row r="165">
          <cell r="B165">
            <v>275000</v>
          </cell>
          <cell r="C165">
            <v>834582</v>
          </cell>
          <cell r="E165">
            <v>251520</v>
          </cell>
          <cell r="F165">
            <v>0</v>
          </cell>
        </row>
        <row r="166">
          <cell r="B166">
            <v>275100</v>
          </cell>
          <cell r="C166">
            <v>255888</v>
          </cell>
          <cell r="E166">
            <v>251521</v>
          </cell>
          <cell r="F166">
            <v>0</v>
          </cell>
        </row>
        <row r="167">
          <cell r="B167">
            <v>275101</v>
          </cell>
          <cell r="C167">
            <v>0</v>
          </cell>
          <cell r="E167">
            <v>251522</v>
          </cell>
          <cell r="F167">
            <v>0</v>
          </cell>
        </row>
        <row r="168">
          <cell r="B168">
            <v>275102</v>
          </cell>
          <cell r="C168">
            <v>0</v>
          </cell>
          <cell r="E168">
            <v>251523</v>
          </cell>
          <cell r="F168">
            <v>0</v>
          </cell>
        </row>
        <row r="169">
          <cell r="B169">
            <v>275103</v>
          </cell>
          <cell r="C169">
            <v>123000</v>
          </cell>
          <cell r="E169">
            <v>251524</v>
          </cell>
          <cell r="F169">
            <v>0</v>
          </cell>
        </row>
        <row r="170">
          <cell r="B170">
            <v>275104</v>
          </cell>
          <cell r="C170">
            <v>2020</v>
          </cell>
          <cell r="E170">
            <v>251525</v>
          </cell>
          <cell r="F170">
            <v>0</v>
          </cell>
        </row>
        <row r="171">
          <cell r="B171">
            <v>275105</v>
          </cell>
          <cell r="C171">
            <v>130868</v>
          </cell>
          <cell r="E171">
            <v>251526</v>
          </cell>
          <cell r="F171">
            <v>0</v>
          </cell>
        </row>
        <row r="172">
          <cell r="B172">
            <v>275200</v>
          </cell>
          <cell r="C172">
            <v>372166</v>
          </cell>
          <cell r="E172">
            <v>251530</v>
          </cell>
          <cell r="F172">
            <v>0</v>
          </cell>
        </row>
        <row r="173">
          <cell r="B173">
            <v>275201</v>
          </cell>
          <cell r="C173">
            <v>193456</v>
          </cell>
          <cell r="E173">
            <v>251531</v>
          </cell>
          <cell r="F173">
            <v>0</v>
          </cell>
        </row>
        <row r="174">
          <cell r="B174">
            <v>275202</v>
          </cell>
          <cell r="C174">
            <v>0</v>
          </cell>
          <cell r="E174">
            <v>251541</v>
          </cell>
          <cell r="F174">
            <v>0</v>
          </cell>
        </row>
        <row r="175">
          <cell r="B175">
            <v>275203</v>
          </cell>
          <cell r="C175">
            <v>50972</v>
          </cell>
          <cell r="E175">
            <v>251542</v>
          </cell>
          <cell r="F175">
            <v>0</v>
          </cell>
        </row>
        <row r="176">
          <cell r="B176">
            <v>275204</v>
          </cell>
          <cell r="C176">
            <v>32882</v>
          </cell>
          <cell r="E176">
            <v>251543</v>
          </cell>
          <cell r="F176">
            <v>0</v>
          </cell>
        </row>
        <row r="177">
          <cell r="B177">
            <v>275205</v>
          </cell>
          <cell r="C177">
            <v>21757</v>
          </cell>
          <cell r="E177">
            <v>251551</v>
          </cell>
          <cell r="F177">
            <v>0</v>
          </cell>
        </row>
        <row r="178">
          <cell r="B178">
            <v>275206</v>
          </cell>
          <cell r="C178">
            <v>10235</v>
          </cell>
          <cell r="E178">
            <v>252000</v>
          </cell>
          <cell r="F178">
            <v>405627</v>
          </cell>
        </row>
        <row r="179">
          <cell r="B179">
            <v>275207</v>
          </cell>
          <cell r="C179">
            <v>62865</v>
          </cell>
          <cell r="E179">
            <v>252001</v>
          </cell>
          <cell r="F179">
            <v>0</v>
          </cell>
        </row>
        <row r="180">
          <cell r="B180">
            <v>275208</v>
          </cell>
          <cell r="C180">
            <v>0</v>
          </cell>
          <cell r="E180">
            <v>252002</v>
          </cell>
          <cell r="F180">
            <v>0</v>
          </cell>
        </row>
        <row r="181">
          <cell r="B181">
            <v>275300</v>
          </cell>
          <cell r="C181">
            <v>0</v>
          </cell>
          <cell r="E181">
            <v>252003</v>
          </cell>
          <cell r="F181">
            <v>0</v>
          </cell>
        </row>
        <row r="182">
          <cell r="B182">
            <v>275400</v>
          </cell>
          <cell r="C182">
            <v>18277</v>
          </cell>
          <cell r="E182">
            <v>252004</v>
          </cell>
          <cell r="F182">
            <v>0</v>
          </cell>
        </row>
        <row r="183">
          <cell r="B183">
            <v>275401</v>
          </cell>
          <cell r="C183">
            <v>18277</v>
          </cell>
          <cell r="E183">
            <v>252008</v>
          </cell>
          <cell r="F183">
            <v>0</v>
          </cell>
        </row>
        <row r="184">
          <cell r="B184">
            <v>275402</v>
          </cell>
          <cell r="C184">
            <v>0</v>
          </cell>
          <cell r="E184">
            <v>252009</v>
          </cell>
          <cell r="F184">
            <v>0</v>
          </cell>
        </row>
        <row r="185">
          <cell r="B185">
            <v>275403</v>
          </cell>
          <cell r="C185">
            <v>0</v>
          </cell>
          <cell r="E185">
            <v>252010</v>
          </cell>
          <cell r="F185">
            <v>0</v>
          </cell>
        </row>
        <row r="186">
          <cell r="B186">
            <v>275500</v>
          </cell>
          <cell r="C186">
            <v>123771</v>
          </cell>
          <cell r="E186">
            <v>252014</v>
          </cell>
          <cell r="F186">
            <v>0</v>
          </cell>
        </row>
        <row r="187">
          <cell r="B187">
            <v>275501</v>
          </cell>
          <cell r="C187">
            <v>0</v>
          </cell>
          <cell r="E187">
            <v>252015</v>
          </cell>
          <cell r="F187">
            <v>1159</v>
          </cell>
        </row>
        <row r="188">
          <cell r="B188">
            <v>275502</v>
          </cell>
          <cell r="C188">
            <v>38830</v>
          </cell>
          <cell r="E188">
            <v>252016</v>
          </cell>
          <cell r="F188">
            <v>1159</v>
          </cell>
        </row>
        <row r="189">
          <cell r="B189">
            <v>275503</v>
          </cell>
          <cell r="C189">
            <v>45529</v>
          </cell>
          <cell r="E189">
            <v>252020</v>
          </cell>
          <cell r="F189">
            <v>0</v>
          </cell>
        </row>
        <row r="190">
          <cell r="B190">
            <v>275504</v>
          </cell>
          <cell r="C190">
            <v>0</v>
          </cell>
          <cell r="E190">
            <v>252021</v>
          </cell>
          <cell r="F190">
            <v>0</v>
          </cell>
        </row>
        <row r="191">
          <cell r="B191">
            <v>275505</v>
          </cell>
          <cell r="C191">
            <v>12123</v>
          </cell>
          <cell r="E191">
            <v>252022</v>
          </cell>
          <cell r="F191">
            <v>0</v>
          </cell>
        </row>
        <row r="192">
          <cell r="B192">
            <v>275506</v>
          </cell>
          <cell r="C192">
            <v>27290</v>
          </cell>
          <cell r="E192">
            <v>252023</v>
          </cell>
          <cell r="F192">
            <v>0</v>
          </cell>
        </row>
        <row r="193">
          <cell r="B193">
            <v>275600</v>
          </cell>
          <cell r="C193">
            <v>22360</v>
          </cell>
          <cell r="E193">
            <v>252024</v>
          </cell>
          <cell r="F193">
            <v>0</v>
          </cell>
        </row>
        <row r="194">
          <cell r="B194">
            <v>275601</v>
          </cell>
          <cell r="C194">
            <v>22360</v>
          </cell>
          <cell r="E194">
            <v>252028</v>
          </cell>
          <cell r="F194">
            <v>0</v>
          </cell>
        </row>
        <row r="195">
          <cell r="B195">
            <v>275602</v>
          </cell>
          <cell r="C195">
            <v>0</v>
          </cell>
          <cell r="E195">
            <v>252029</v>
          </cell>
          <cell r="F195">
            <v>396718</v>
          </cell>
        </row>
        <row r="196">
          <cell r="B196">
            <v>275700</v>
          </cell>
          <cell r="C196">
            <v>42120</v>
          </cell>
          <cell r="E196">
            <v>252030</v>
          </cell>
          <cell r="F196">
            <v>396718</v>
          </cell>
        </row>
        <row r="197">
          <cell r="B197">
            <v>275701</v>
          </cell>
          <cell r="C197">
            <v>10120</v>
          </cell>
          <cell r="E197">
            <v>252034</v>
          </cell>
          <cell r="F197">
            <v>0</v>
          </cell>
        </row>
        <row r="198">
          <cell r="B198">
            <v>275702</v>
          </cell>
          <cell r="C198">
            <v>32000</v>
          </cell>
          <cell r="E198">
            <v>252035</v>
          </cell>
          <cell r="F198">
            <v>0</v>
          </cell>
        </row>
        <row r="199">
          <cell r="B199">
            <v>276000</v>
          </cell>
          <cell r="C199">
            <v>3528102</v>
          </cell>
          <cell r="E199">
            <v>252036</v>
          </cell>
          <cell r="F199">
            <v>3536</v>
          </cell>
        </row>
        <row r="200">
          <cell r="B200">
            <v>276100</v>
          </cell>
          <cell r="C200">
            <v>1623170</v>
          </cell>
          <cell r="E200">
            <v>252037</v>
          </cell>
          <cell r="F200">
            <v>0</v>
          </cell>
        </row>
        <row r="201">
          <cell r="B201">
            <v>276101</v>
          </cell>
          <cell r="C201">
            <v>227577</v>
          </cell>
          <cell r="E201">
            <v>252041</v>
          </cell>
          <cell r="F201">
            <v>3536</v>
          </cell>
        </row>
        <row r="202">
          <cell r="B202">
            <v>276102</v>
          </cell>
          <cell r="C202">
            <v>0</v>
          </cell>
          <cell r="E202">
            <v>252042</v>
          </cell>
          <cell r="F202">
            <v>0</v>
          </cell>
        </row>
        <row r="203">
          <cell r="B203">
            <v>276103</v>
          </cell>
          <cell r="C203">
            <v>10999</v>
          </cell>
          <cell r="E203">
            <v>252043</v>
          </cell>
          <cell r="F203">
            <v>0</v>
          </cell>
        </row>
        <row r="204">
          <cell r="B204">
            <v>276104</v>
          </cell>
          <cell r="C204">
            <v>0</v>
          </cell>
          <cell r="E204">
            <v>252044</v>
          </cell>
          <cell r="F204">
            <v>0</v>
          </cell>
        </row>
        <row r="205">
          <cell r="B205">
            <v>276105</v>
          </cell>
          <cell r="C205">
            <v>3666</v>
          </cell>
          <cell r="E205">
            <v>252048</v>
          </cell>
          <cell r="F205">
            <v>0</v>
          </cell>
        </row>
        <row r="206">
          <cell r="B206">
            <v>276106</v>
          </cell>
          <cell r="C206">
            <v>0</v>
          </cell>
          <cell r="E206">
            <v>252049</v>
          </cell>
          <cell r="F206">
            <v>0</v>
          </cell>
        </row>
        <row r="207">
          <cell r="B207">
            <v>276107</v>
          </cell>
          <cell r="C207">
            <v>0</v>
          </cell>
          <cell r="E207">
            <v>252050</v>
          </cell>
          <cell r="F207">
            <v>0</v>
          </cell>
        </row>
        <row r="208">
          <cell r="B208">
            <v>276108</v>
          </cell>
          <cell r="C208">
            <v>33900</v>
          </cell>
          <cell r="E208">
            <v>252051</v>
          </cell>
          <cell r="F208">
            <v>0</v>
          </cell>
        </row>
        <row r="209">
          <cell r="B209">
            <v>276109</v>
          </cell>
          <cell r="C209">
            <v>9107</v>
          </cell>
          <cell r="E209">
            <v>252052</v>
          </cell>
          <cell r="F209">
            <v>1597</v>
          </cell>
        </row>
        <row r="210">
          <cell r="B210">
            <v>276110</v>
          </cell>
          <cell r="C210">
            <v>0</v>
          </cell>
          <cell r="E210">
            <v>252053</v>
          </cell>
          <cell r="F210">
            <v>0</v>
          </cell>
        </row>
        <row r="211">
          <cell r="B211">
            <v>276111</v>
          </cell>
          <cell r="C211">
            <v>5464</v>
          </cell>
          <cell r="E211">
            <v>252061</v>
          </cell>
          <cell r="F211">
            <v>2617</v>
          </cell>
        </row>
        <row r="212">
          <cell r="B212">
            <v>276112</v>
          </cell>
          <cell r="C212">
            <v>0</v>
          </cell>
          <cell r="E212">
            <v>253000</v>
          </cell>
          <cell r="F212">
            <v>32220</v>
          </cell>
        </row>
        <row r="213">
          <cell r="B213">
            <v>276113</v>
          </cell>
          <cell r="C213">
            <v>45533</v>
          </cell>
          <cell r="E213">
            <v>253100</v>
          </cell>
          <cell r="F213">
            <v>0</v>
          </cell>
        </row>
        <row r="214">
          <cell r="B214">
            <v>276114</v>
          </cell>
          <cell r="C214">
            <v>0</v>
          </cell>
          <cell r="E214">
            <v>253101</v>
          </cell>
          <cell r="F214">
            <v>0</v>
          </cell>
        </row>
        <row r="215">
          <cell r="B215">
            <v>276115</v>
          </cell>
          <cell r="C215">
            <v>32784</v>
          </cell>
          <cell r="E215">
            <v>253102</v>
          </cell>
          <cell r="F215">
            <v>0</v>
          </cell>
        </row>
        <row r="216">
          <cell r="B216">
            <v>276116</v>
          </cell>
          <cell r="C216">
            <v>54996</v>
          </cell>
          <cell r="E216">
            <v>253103</v>
          </cell>
          <cell r="F216">
            <v>0</v>
          </cell>
        </row>
        <row r="217">
          <cell r="B217">
            <v>276117</v>
          </cell>
          <cell r="C217">
            <v>9130</v>
          </cell>
          <cell r="E217">
            <v>253104</v>
          </cell>
          <cell r="F217">
            <v>0</v>
          </cell>
        </row>
        <row r="218">
          <cell r="B218">
            <v>276118</v>
          </cell>
          <cell r="C218">
            <v>21998</v>
          </cell>
          <cell r="E218">
            <v>253105</v>
          </cell>
          <cell r="F218">
            <v>0</v>
          </cell>
        </row>
        <row r="219">
          <cell r="B219">
            <v>276120</v>
          </cell>
          <cell r="C219">
            <v>0</v>
          </cell>
          <cell r="E219">
            <v>253106</v>
          </cell>
          <cell r="F219">
            <v>0</v>
          </cell>
        </row>
        <row r="220">
          <cell r="B220">
            <v>276121</v>
          </cell>
          <cell r="C220">
            <v>630808</v>
          </cell>
          <cell r="E220">
            <v>253111</v>
          </cell>
          <cell r="F220">
            <v>0</v>
          </cell>
        </row>
        <row r="221">
          <cell r="B221">
            <v>276122</v>
          </cell>
          <cell r="C221">
            <v>41027</v>
          </cell>
          <cell r="E221">
            <v>253200</v>
          </cell>
          <cell r="F221">
            <v>32220</v>
          </cell>
        </row>
        <row r="222">
          <cell r="B222">
            <v>276123</v>
          </cell>
          <cell r="C222">
            <v>23976</v>
          </cell>
          <cell r="E222">
            <v>253201</v>
          </cell>
          <cell r="F222">
            <v>32220</v>
          </cell>
        </row>
        <row r="223">
          <cell r="B223">
            <v>276124</v>
          </cell>
          <cell r="C223">
            <v>0</v>
          </cell>
          <cell r="E223">
            <v>253202</v>
          </cell>
          <cell r="F223">
            <v>31880</v>
          </cell>
        </row>
        <row r="224">
          <cell r="B224">
            <v>276125</v>
          </cell>
          <cell r="C224">
            <v>332315</v>
          </cell>
          <cell r="E224">
            <v>253203</v>
          </cell>
          <cell r="F224">
            <v>339</v>
          </cell>
        </row>
        <row r="225">
          <cell r="B225">
            <v>276126</v>
          </cell>
          <cell r="C225">
            <v>101949</v>
          </cell>
          <cell r="E225">
            <v>253204</v>
          </cell>
          <cell r="F225">
            <v>0</v>
          </cell>
        </row>
        <row r="226">
          <cell r="B226">
            <v>276127</v>
          </cell>
          <cell r="C226">
            <v>131541</v>
          </cell>
          <cell r="E226">
            <v>253205</v>
          </cell>
          <cell r="F226">
            <v>0</v>
          </cell>
        </row>
        <row r="227">
          <cell r="B227">
            <v>276128</v>
          </cell>
          <cell r="C227">
            <v>0</v>
          </cell>
          <cell r="E227">
            <v>253206</v>
          </cell>
          <cell r="F227">
            <v>0</v>
          </cell>
        </row>
        <row r="228">
          <cell r="B228">
            <v>276130</v>
          </cell>
          <cell r="C228">
            <v>0</v>
          </cell>
          <cell r="E228">
            <v>253211</v>
          </cell>
          <cell r="F228">
            <v>0</v>
          </cell>
        </row>
        <row r="229">
          <cell r="B229">
            <v>276131</v>
          </cell>
          <cell r="C229">
            <v>214507</v>
          </cell>
          <cell r="E229">
            <v>253300</v>
          </cell>
          <cell r="F229">
            <v>0</v>
          </cell>
        </row>
        <row r="230">
          <cell r="B230">
            <v>276132</v>
          </cell>
          <cell r="C230">
            <v>2847</v>
          </cell>
          <cell r="E230">
            <v>253301</v>
          </cell>
          <cell r="F230">
            <v>0</v>
          </cell>
        </row>
        <row r="231">
          <cell r="B231">
            <v>276133</v>
          </cell>
          <cell r="C231">
            <v>13570</v>
          </cell>
          <cell r="E231">
            <v>253302</v>
          </cell>
          <cell r="F231">
            <v>0</v>
          </cell>
        </row>
        <row r="232">
          <cell r="B232">
            <v>276134</v>
          </cell>
          <cell r="C232">
            <v>41537</v>
          </cell>
          <cell r="E232">
            <v>253303</v>
          </cell>
          <cell r="F232">
            <v>0</v>
          </cell>
        </row>
        <row r="233">
          <cell r="B233">
            <v>276135</v>
          </cell>
          <cell r="C233">
            <v>0</v>
          </cell>
          <cell r="E233">
            <v>253304</v>
          </cell>
          <cell r="F233">
            <v>0</v>
          </cell>
        </row>
        <row r="234">
          <cell r="B234">
            <v>276136</v>
          </cell>
          <cell r="C234">
            <v>0</v>
          </cell>
          <cell r="E234">
            <v>253305</v>
          </cell>
          <cell r="F234">
            <v>0</v>
          </cell>
        </row>
        <row r="235">
          <cell r="B235">
            <v>276137</v>
          </cell>
          <cell r="C235">
            <v>1350</v>
          </cell>
          <cell r="E235">
            <v>253306</v>
          </cell>
          <cell r="F235">
            <v>0</v>
          </cell>
        </row>
        <row r="236">
          <cell r="B236">
            <v>276138</v>
          </cell>
          <cell r="C236">
            <v>98211</v>
          </cell>
          <cell r="E236">
            <v>253307</v>
          </cell>
          <cell r="F236">
            <v>0</v>
          </cell>
        </row>
        <row r="237">
          <cell r="B237">
            <v>276139</v>
          </cell>
          <cell r="C237">
            <v>5327</v>
          </cell>
          <cell r="E237">
            <v>253308</v>
          </cell>
          <cell r="F237">
            <v>0</v>
          </cell>
        </row>
        <row r="238">
          <cell r="B238">
            <v>276140</v>
          </cell>
          <cell r="C238">
            <v>0</v>
          </cell>
          <cell r="E238">
            <v>253309</v>
          </cell>
          <cell r="F238">
            <v>0</v>
          </cell>
        </row>
        <row r="239">
          <cell r="B239">
            <v>276141</v>
          </cell>
          <cell r="C239">
            <v>21540</v>
          </cell>
          <cell r="E239">
            <v>253320</v>
          </cell>
          <cell r="F239">
            <v>0</v>
          </cell>
        </row>
        <row r="240">
          <cell r="B240">
            <v>276142</v>
          </cell>
          <cell r="C240">
            <v>0</v>
          </cell>
          <cell r="E240">
            <v>253330</v>
          </cell>
          <cell r="F240">
            <v>0</v>
          </cell>
        </row>
        <row r="241">
          <cell r="B241">
            <v>276143</v>
          </cell>
          <cell r="C241">
            <v>0</v>
          </cell>
          <cell r="E241">
            <v>253340</v>
          </cell>
          <cell r="F241">
            <v>0</v>
          </cell>
        </row>
        <row r="242">
          <cell r="B242">
            <v>276144</v>
          </cell>
          <cell r="C242">
            <v>0</v>
          </cell>
          <cell r="E242">
            <v>253380</v>
          </cell>
          <cell r="F242">
            <v>0</v>
          </cell>
        </row>
        <row r="243">
          <cell r="B243">
            <v>276150</v>
          </cell>
          <cell r="C243">
            <v>30125</v>
          </cell>
          <cell r="E243">
            <v>254000</v>
          </cell>
          <cell r="F243">
            <v>292045</v>
          </cell>
        </row>
        <row r="244">
          <cell r="B244">
            <v>276151</v>
          </cell>
          <cell r="C244">
            <v>135285</v>
          </cell>
          <cell r="E244">
            <v>254100</v>
          </cell>
          <cell r="F244">
            <v>56652</v>
          </cell>
        </row>
        <row r="245">
          <cell r="B245">
            <v>276152</v>
          </cell>
          <cell r="C245">
            <v>55634</v>
          </cell>
          <cell r="E245">
            <v>254101</v>
          </cell>
          <cell r="F245">
            <v>54153</v>
          </cell>
        </row>
        <row r="246">
          <cell r="B246">
            <v>276153</v>
          </cell>
          <cell r="C246">
            <v>6275</v>
          </cell>
          <cell r="E246">
            <v>254111</v>
          </cell>
          <cell r="F246">
            <v>51256</v>
          </cell>
        </row>
        <row r="247">
          <cell r="B247">
            <v>276154</v>
          </cell>
          <cell r="C247">
            <v>0</v>
          </cell>
          <cell r="E247">
            <v>254112</v>
          </cell>
          <cell r="F247">
            <v>2896</v>
          </cell>
        </row>
        <row r="248">
          <cell r="B248">
            <v>276155</v>
          </cell>
          <cell r="C248">
            <v>0</v>
          </cell>
          <cell r="E248">
            <v>254102</v>
          </cell>
          <cell r="F248">
            <v>2499</v>
          </cell>
        </row>
        <row r="249">
          <cell r="B249">
            <v>276156</v>
          </cell>
          <cell r="C249">
            <v>108</v>
          </cell>
          <cell r="E249">
            <v>254103</v>
          </cell>
          <cell r="F249">
            <v>2499</v>
          </cell>
        </row>
        <row r="250">
          <cell r="B250">
            <v>276157</v>
          </cell>
          <cell r="C250">
            <v>2029</v>
          </cell>
          <cell r="E250">
            <v>254104</v>
          </cell>
          <cell r="F250">
            <v>0</v>
          </cell>
        </row>
        <row r="251">
          <cell r="B251">
            <v>276158</v>
          </cell>
          <cell r="C251">
            <v>10950</v>
          </cell>
          <cell r="E251">
            <v>254105</v>
          </cell>
          <cell r="F251">
            <v>0</v>
          </cell>
        </row>
        <row r="252">
          <cell r="B252">
            <v>276159</v>
          </cell>
          <cell r="C252">
            <v>0</v>
          </cell>
          <cell r="E252">
            <v>254106</v>
          </cell>
          <cell r="F252">
            <v>0</v>
          </cell>
        </row>
        <row r="253">
          <cell r="B253">
            <v>276160</v>
          </cell>
          <cell r="C253">
            <v>22440</v>
          </cell>
          <cell r="E253">
            <v>254200</v>
          </cell>
          <cell r="F253">
            <v>229866</v>
          </cell>
        </row>
        <row r="254">
          <cell r="B254">
            <v>276161</v>
          </cell>
          <cell r="C254">
            <v>10100</v>
          </cell>
          <cell r="E254">
            <v>254201</v>
          </cell>
          <cell r="F254">
            <v>0</v>
          </cell>
        </row>
        <row r="255">
          <cell r="B255">
            <v>276162</v>
          </cell>
          <cell r="C255">
            <v>11840</v>
          </cell>
          <cell r="E255">
            <v>254202</v>
          </cell>
          <cell r="F255">
            <v>0</v>
          </cell>
        </row>
        <row r="256">
          <cell r="B256">
            <v>276163</v>
          </cell>
          <cell r="C256">
            <v>7950</v>
          </cell>
          <cell r="E256">
            <v>254203</v>
          </cell>
          <cell r="F256">
            <v>0</v>
          </cell>
        </row>
        <row r="257">
          <cell r="B257">
            <v>276164</v>
          </cell>
          <cell r="C257">
            <v>1950</v>
          </cell>
          <cell r="E257">
            <v>254204</v>
          </cell>
          <cell r="F257">
            <v>809</v>
          </cell>
        </row>
        <row r="258">
          <cell r="B258">
            <v>276165</v>
          </cell>
          <cell r="C258">
            <v>0</v>
          </cell>
          <cell r="E258">
            <v>254205</v>
          </cell>
          <cell r="F258">
            <v>158329</v>
          </cell>
        </row>
        <row r="259">
          <cell r="B259">
            <v>276166</v>
          </cell>
          <cell r="C259">
            <v>2340</v>
          </cell>
          <cell r="E259">
            <v>254206</v>
          </cell>
          <cell r="F259">
            <v>64654</v>
          </cell>
        </row>
        <row r="260">
          <cell r="B260">
            <v>276167</v>
          </cell>
          <cell r="C260">
            <v>3670</v>
          </cell>
          <cell r="E260">
            <v>254207</v>
          </cell>
          <cell r="F260">
            <v>93675</v>
          </cell>
        </row>
        <row r="261">
          <cell r="B261">
            <v>276170</v>
          </cell>
          <cell r="C261">
            <v>414993</v>
          </cell>
          <cell r="E261">
            <v>254208</v>
          </cell>
          <cell r="F261">
            <v>70728</v>
          </cell>
        </row>
        <row r="262">
          <cell r="B262">
            <v>276171</v>
          </cell>
          <cell r="C262">
            <v>176356</v>
          </cell>
          <cell r="E262">
            <v>254300</v>
          </cell>
          <cell r="F262">
            <v>5527</v>
          </cell>
        </row>
        <row r="263">
          <cell r="B263">
            <v>276172</v>
          </cell>
          <cell r="C263">
            <v>179665</v>
          </cell>
          <cell r="E263">
            <v>254301</v>
          </cell>
          <cell r="F263">
            <v>0</v>
          </cell>
        </row>
        <row r="264">
          <cell r="B264">
            <v>276173</v>
          </cell>
          <cell r="C264">
            <v>58972</v>
          </cell>
          <cell r="E264">
            <v>254302</v>
          </cell>
          <cell r="F264">
            <v>0</v>
          </cell>
        </row>
        <row r="265">
          <cell r="B265">
            <v>276174</v>
          </cell>
          <cell r="C265">
            <v>0</v>
          </cell>
          <cell r="E265">
            <v>254303</v>
          </cell>
          <cell r="F265">
            <v>7</v>
          </cell>
        </row>
        <row r="266">
          <cell r="B266">
            <v>276200</v>
          </cell>
          <cell r="C266">
            <v>164194</v>
          </cell>
          <cell r="E266">
            <v>254304</v>
          </cell>
          <cell r="F266">
            <v>6</v>
          </cell>
        </row>
        <row r="267">
          <cell r="B267">
            <v>276300</v>
          </cell>
          <cell r="C267">
            <v>17818</v>
          </cell>
          <cell r="E267">
            <v>254305</v>
          </cell>
          <cell r="F267">
            <v>0</v>
          </cell>
        </row>
        <row r="268">
          <cell r="B268">
            <v>276301</v>
          </cell>
          <cell r="C268">
            <v>0</v>
          </cell>
          <cell r="E268">
            <v>254306</v>
          </cell>
          <cell r="F268">
            <v>5514</v>
          </cell>
        </row>
        <row r="269">
          <cell r="B269">
            <v>276302</v>
          </cell>
          <cell r="C269">
            <v>0</v>
          </cell>
          <cell r="E269">
            <v>254307</v>
          </cell>
          <cell r="F269">
            <v>0</v>
          </cell>
        </row>
        <row r="270">
          <cell r="B270">
            <v>276303</v>
          </cell>
          <cell r="C270">
            <v>9908</v>
          </cell>
          <cell r="E270">
            <v>254311</v>
          </cell>
          <cell r="F270">
            <v>0</v>
          </cell>
        </row>
        <row r="271">
          <cell r="B271">
            <v>276305</v>
          </cell>
          <cell r="C271">
            <v>7246</v>
          </cell>
          <cell r="E271">
            <v>255000</v>
          </cell>
          <cell r="F271">
            <v>0</v>
          </cell>
        </row>
        <row r="272">
          <cell r="B272">
            <v>276306</v>
          </cell>
          <cell r="C272">
            <v>3681</v>
          </cell>
          <cell r="E272">
            <v>255001</v>
          </cell>
          <cell r="F272">
            <v>0</v>
          </cell>
        </row>
        <row r="273">
          <cell r="B273">
            <v>276307</v>
          </cell>
          <cell r="C273">
            <v>3564</v>
          </cell>
          <cell r="E273">
            <v>255002</v>
          </cell>
          <cell r="F273">
            <v>0</v>
          </cell>
        </row>
        <row r="274">
          <cell r="B274">
            <v>276308</v>
          </cell>
          <cell r="C274">
            <v>0</v>
          </cell>
          <cell r="E274">
            <v>255003</v>
          </cell>
          <cell r="F274">
            <v>0</v>
          </cell>
        </row>
        <row r="275">
          <cell r="B275">
            <v>276311</v>
          </cell>
          <cell r="C275">
            <v>184</v>
          </cell>
          <cell r="E275">
            <v>256000</v>
          </cell>
          <cell r="F275">
            <v>226519</v>
          </cell>
        </row>
        <row r="276">
          <cell r="B276">
            <v>276312</v>
          </cell>
          <cell r="C276">
            <v>290</v>
          </cell>
          <cell r="E276">
            <v>256001</v>
          </cell>
          <cell r="F276">
            <v>0</v>
          </cell>
        </row>
        <row r="277">
          <cell r="B277">
            <v>276313</v>
          </cell>
          <cell r="C277">
            <v>110</v>
          </cell>
          <cell r="E277">
            <v>256002</v>
          </cell>
          <cell r="F277">
            <v>226519</v>
          </cell>
        </row>
        <row r="278">
          <cell r="B278">
            <v>276314</v>
          </cell>
          <cell r="C278">
            <v>81</v>
          </cell>
          <cell r="E278">
            <v>256003</v>
          </cell>
          <cell r="F278">
            <v>0</v>
          </cell>
        </row>
        <row r="279">
          <cell r="B279">
            <v>276315</v>
          </cell>
          <cell r="C279">
            <v>0</v>
          </cell>
          <cell r="E279">
            <v>256004</v>
          </cell>
          <cell r="F279">
            <v>0</v>
          </cell>
        </row>
        <row r="280">
          <cell r="B280">
            <v>276316</v>
          </cell>
          <cell r="C280">
            <v>0</v>
          </cell>
          <cell r="E280">
            <v>256005</v>
          </cell>
          <cell r="F280">
            <v>0</v>
          </cell>
        </row>
        <row r="281">
          <cell r="B281">
            <v>276317</v>
          </cell>
          <cell r="C281">
            <v>0</v>
          </cell>
          <cell r="E281">
            <v>256006</v>
          </cell>
          <cell r="F281">
            <v>0</v>
          </cell>
        </row>
        <row r="282">
          <cell r="B282">
            <v>276400</v>
          </cell>
          <cell r="C282">
            <v>0</v>
          </cell>
          <cell r="E282">
            <v>256007</v>
          </cell>
          <cell r="F282">
            <v>0</v>
          </cell>
        </row>
        <row r="283">
          <cell r="B283">
            <v>276401</v>
          </cell>
          <cell r="C283">
            <v>0</v>
          </cell>
          <cell r="E283">
            <v>257000</v>
          </cell>
          <cell r="F283">
            <v>0</v>
          </cell>
        </row>
        <row r="284">
          <cell r="B284">
            <v>276402</v>
          </cell>
          <cell r="C284">
            <v>0</v>
          </cell>
          <cell r="E284">
            <v>257100</v>
          </cell>
          <cell r="F284">
            <v>0</v>
          </cell>
        </row>
        <row r="285">
          <cell r="B285">
            <v>276500</v>
          </cell>
          <cell r="C285">
            <v>230000</v>
          </cell>
          <cell r="E285">
            <v>257101</v>
          </cell>
          <cell r="F285">
            <v>0</v>
          </cell>
        </row>
        <row r="286">
          <cell r="B286">
            <v>276600</v>
          </cell>
          <cell r="C286">
            <v>365942</v>
          </cell>
          <cell r="E286">
            <v>257102</v>
          </cell>
          <cell r="F286">
            <v>0</v>
          </cell>
        </row>
        <row r="287">
          <cell r="B287">
            <v>276601</v>
          </cell>
          <cell r="C287">
            <v>17399</v>
          </cell>
          <cell r="E287">
            <v>257103</v>
          </cell>
          <cell r="F287">
            <v>0</v>
          </cell>
        </row>
        <row r="288">
          <cell r="B288">
            <v>276602</v>
          </cell>
          <cell r="C288">
            <v>238764</v>
          </cell>
          <cell r="E288">
            <v>257111</v>
          </cell>
          <cell r="F288">
            <v>0</v>
          </cell>
        </row>
        <row r="289">
          <cell r="B289">
            <v>276603</v>
          </cell>
          <cell r="C289">
            <v>12745</v>
          </cell>
          <cell r="E289">
            <v>257120</v>
          </cell>
          <cell r="F289">
            <v>0</v>
          </cell>
        </row>
        <row r="290">
          <cell r="B290">
            <v>276604</v>
          </cell>
          <cell r="C290">
            <v>0</v>
          </cell>
          <cell r="E290">
            <v>257121</v>
          </cell>
          <cell r="F290">
            <v>0</v>
          </cell>
        </row>
        <row r="291">
          <cell r="B291">
            <v>276605</v>
          </cell>
          <cell r="C291">
            <v>457</v>
          </cell>
          <cell r="E291">
            <v>257122</v>
          </cell>
          <cell r="F291">
            <v>0</v>
          </cell>
        </row>
        <row r="292">
          <cell r="B292">
            <v>276606</v>
          </cell>
          <cell r="C292">
            <v>1282</v>
          </cell>
          <cell r="E292">
            <v>257200</v>
          </cell>
          <cell r="F292">
            <v>0</v>
          </cell>
        </row>
        <row r="293">
          <cell r="B293">
            <v>276607</v>
          </cell>
          <cell r="C293">
            <v>0</v>
          </cell>
          <cell r="E293">
            <v>259000</v>
          </cell>
          <cell r="F293">
            <v>1005480</v>
          </cell>
        </row>
        <row r="294">
          <cell r="B294">
            <v>276608</v>
          </cell>
          <cell r="C294">
            <v>0</v>
          </cell>
          <cell r="E294">
            <v>259100</v>
          </cell>
          <cell r="F294">
            <v>322888</v>
          </cell>
        </row>
        <row r="295">
          <cell r="B295">
            <v>276609</v>
          </cell>
          <cell r="C295">
            <v>0</v>
          </cell>
          <cell r="E295">
            <v>259101</v>
          </cell>
          <cell r="F295">
            <v>0</v>
          </cell>
        </row>
        <row r="296">
          <cell r="B296">
            <v>276610</v>
          </cell>
          <cell r="C296">
            <v>8533</v>
          </cell>
          <cell r="E296">
            <v>259102</v>
          </cell>
          <cell r="F296">
            <v>0</v>
          </cell>
        </row>
        <row r="297">
          <cell r="B297">
            <v>276611</v>
          </cell>
          <cell r="C297">
            <v>86161</v>
          </cell>
          <cell r="E297">
            <v>259103</v>
          </cell>
          <cell r="F297">
            <v>0</v>
          </cell>
        </row>
        <row r="298">
          <cell r="B298">
            <v>276631</v>
          </cell>
          <cell r="C298">
            <v>603</v>
          </cell>
          <cell r="E298">
            <v>259104</v>
          </cell>
          <cell r="F298">
            <v>153063</v>
          </cell>
        </row>
        <row r="299">
          <cell r="B299">
            <v>276700</v>
          </cell>
          <cell r="C299">
            <v>7557</v>
          </cell>
          <cell r="E299">
            <v>259105</v>
          </cell>
          <cell r="F299">
            <v>153063</v>
          </cell>
        </row>
        <row r="300">
          <cell r="B300">
            <v>276800</v>
          </cell>
          <cell r="C300">
            <v>503937</v>
          </cell>
          <cell r="E300">
            <v>259106</v>
          </cell>
          <cell r="F300">
            <v>0</v>
          </cell>
        </row>
        <row r="301">
          <cell r="B301">
            <v>276900</v>
          </cell>
          <cell r="C301">
            <v>18431</v>
          </cell>
          <cell r="E301">
            <v>259107</v>
          </cell>
          <cell r="F301">
            <v>0</v>
          </cell>
        </row>
        <row r="302">
          <cell r="B302">
            <v>276901</v>
          </cell>
          <cell r="C302">
            <v>0</v>
          </cell>
          <cell r="E302">
            <v>259108</v>
          </cell>
          <cell r="F302">
            <v>0</v>
          </cell>
        </row>
        <row r="303">
          <cell r="B303">
            <v>276902</v>
          </cell>
          <cell r="C303">
            <v>0</v>
          </cell>
          <cell r="E303">
            <v>259121</v>
          </cell>
          <cell r="F303">
            <v>169825</v>
          </cell>
        </row>
        <row r="304">
          <cell r="B304">
            <v>276903</v>
          </cell>
          <cell r="C304">
            <v>0</v>
          </cell>
          <cell r="E304">
            <v>259122</v>
          </cell>
          <cell r="F304">
            <v>0</v>
          </cell>
        </row>
        <row r="305">
          <cell r="B305">
            <v>276904</v>
          </cell>
          <cell r="C305">
            <v>0</v>
          </cell>
          <cell r="E305">
            <v>259123</v>
          </cell>
          <cell r="F305">
            <v>0</v>
          </cell>
        </row>
        <row r="306">
          <cell r="B306">
            <v>276905</v>
          </cell>
          <cell r="C306">
            <v>0</v>
          </cell>
          <cell r="E306">
            <v>259124</v>
          </cell>
          <cell r="F306">
            <v>0</v>
          </cell>
        </row>
        <row r="307">
          <cell r="B307">
            <v>276906</v>
          </cell>
          <cell r="C307">
            <v>0</v>
          </cell>
          <cell r="E307">
            <v>259131</v>
          </cell>
          <cell r="F307">
            <v>0</v>
          </cell>
        </row>
        <row r="308">
          <cell r="B308">
            <v>276907</v>
          </cell>
          <cell r="C308">
            <v>0</v>
          </cell>
          <cell r="E308">
            <v>259132</v>
          </cell>
          <cell r="F308">
            <v>0</v>
          </cell>
        </row>
        <row r="309">
          <cell r="B309">
            <v>276908</v>
          </cell>
          <cell r="C309">
            <v>0</v>
          </cell>
          <cell r="E309">
            <v>259133</v>
          </cell>
          <cell r="F309">
            <v>0</v>
          </cell>
        </row>
        <row r="310">
          <cell r="B310">
            <v>276909</v>
          </cell>
          <cell r="C310">
            <v>0</v>
          </cell>
          <cell r="E310">
            <v>259141</v>
          </cell>
          <cell r="F310">
            <v>0</v>
          </cell>
        </row>
        <row r="311">
          <cell r="B311">
            <v>276910</v>
          </cell>
          <cell r="C311">
            <v>0</v>
          </cell>
          <cell r="E311">
            <v>259150</v>
          </cell>
          <cell r="F311">
            <v>0</v>
          </cell>
        </row>
        <row r="312">
          <cell r="B312">
            <v>276911</v>
          </cell>
          <cell r="C312">
            <v>70</v>
          </cell>
          <cell r="E312">
            <v>259151</v>
          </cell>
          <cell r="F312">
            <v>0</v>
          </cell>
        </row>
        <row r="313">
          <cell r="B313">
            <v>276912</v>
          </cell>
          <cell r="C313">
            <v>0</v>
          </cell>
          <cell r="E313">
            <v>259152</v>
          </cell>
          <cell r="F313">
            <v>0</v>
          </cell>
        </row>
        <row r="314">
          <cell r="B314">
            <v>276913</v>
          </cell>
          <cell r="C314">
            <v>0</v>
          </cell>
          <cell r="E314">
            <v>259153</v>
          </cell>
          <cell r="F314">
            <v>0</v>
          </cell>
        </row>
        <row r="315">
          <cell r="B315">
            <v>276914</v>
          </cell>
          <cell r="C315">
            <v>0</v>
          </cell>
          <cell r="E315">
            <v>259160</v>
          </cell>
          <cell r="F315">
            <v>0</v>
          </cell>
        </row>
        <row r="316">
          <cell r="B316">
            <v>276915</v>
          </cell>
          <cell r="C316">
            <v>0</v>
          </cell>
          <cell r="E316">
            <v>259161</v>
          </cell>
          <cell r="F316">
            <v>0</v>
          </cell>
        </row>
        <row r="317">
          <cell r="B317">
            <v>276920</v>
          </cell>
          <cell r="C317">
            <v>18361</v>
          </cell>
          <cell r="E317">
            <v>259162</v>
          </cell>
          <cell r="F317">
            <v>0</v>
          </cell>
        </row>
        <row r="318">
          <cell r="B318">
            <v>276921</v>
          </cell>
          <cell r="C318">
            <v>0</v>
          </cell>
          <cell r="E318">
            <v>259163</v>
          </cell>
          <cell r="F318">
            <v>0</v>
          </cell>
        </row>
        <row r="319">
          <cell r="B319">
            <v>276922</v>
          </cell>
          <cell r="C319">
            <v>0</v>
          </cell>
          <cell r="E319">
            <v>259170</v>
          </cell>
          <cell r="F319">
            <v>0</v>
          </cell>
        </row>
        <row r="320">
          <cell r="B320">
            <v>276923</v>
          </cell>
          <cell r="C320">
            <v>0</v>
          </cell>
          <cell r="E320">
            <v>259171</v>
          </cell>
          <cell r="F320">
            <v>0</v>
          </cell>
        </row>
        <row r="321">
          <cell r="B321">
            <v>276924</v>
          </cell>
          <cell r="C321">
            <v>0</v>
          </cell>
          <cell r="E321">
            <v>259172</v>
          </cell>
          <cell r="F321">
            <v>0</v>
          </cell>
        </row>
        <row r="322">
          <cell r="B322">
            <v>276925</v>
          </cell>
          <cell r="C322">
            <v>18361</v>
          </cell>
          <cell r="E322">
            <v>259173</v>
          </cell>
          <cell r="F322">
            <v>0</v>
          </cell>
        </row>
        <row r="323">
          <cell r="B323">
            <v>276926</v>
          </cell>
          <cell r="C323">
            <v>0</v>
          </cell>
          <cell r="E323">
            <v>259200</v>
          </cell>
          <cell r="F323">
            <v>181210</v>
          </cell>
        </row>
        <row r="324">
          <cell r="B324">
            <v>276927</v>
          </cell>
          <cell r="C324">
            <v>0</v>
          </cell>
          <cell r="E324">
            <v>259201</v>
          </cell>
          <cell r="F324">
            <v>180850</v>
          </cell>
        </row>
        <row r="325">
          <cell r="B325">
            <v>276931</v>
          </cell>
          <cell r="C325">
            <v>0</v>
          </cell>
          <cell r="E325">
            <v>259202</v>
          </cell>
          <cell r="F325">
            <v>180850</v>
          </cell>
        </row>
        <row r="326">
          <cell r="B326">
            <v>277000</v>
          </cell>
          <cell r="C326">
            <v>306581</v>
          </cell>
          <cell r="E326">
            <v>259203</v>
          </cell>
          <cell r="F326">
            <v>0</v>
          </cell>
        </row>
        <row r="327">
          <cell r="B327">
            <v>277001</v>
          </cell>
          <cell r="C327">
            <v>0</v>
          </cell>
          <cell r="E327">
            <v>259211</v>
          </cell>
          <cell r="F327">
            <v>360</v>
          </cell>
        </row>
        <row r="328">
          <cell r="B328">
            <v>277002</v>
          </cell>
          <cell r="C328">
            <v>0</v>
          </cell>
          <cell r="E328">
            <v>259221</v>
          </cell>
          <cell r="F328">
            <v>0</v>
          </cell>
        </row>
        <row r="329">
          <cell r="B329">
            <v>277003</v>
          </cell>
          <cell r="C329">
            <v>51732</v>
          </cell>
          <cell r="E329">
            <v>259300</v>
          </cell>
          <cell r="F329">
            <v>22273</v>
          </cell>
        </row>
        <row r="330">
          <cell r="B330">
            <v>277004</v>
          </cell>
          <cell r="C330">
            <v>0</v>
          </cell>
          <cell r="E330">
            <v>259400</v>
          </cell>
          <cell r="F330">
            <v>0</v>
          </cell>
        </row>
        <row r="331">
          <cell r="B331">
            <v>277005</v>
          </cell>
          <cell r="C331">
            <v>0</v>
          </cell>
          <cell r="E331">
            <v>259401</v>
          </cell>
          <cell r="F331">
            <v>0</v>
          </cell>
        </row>
        <row r="332">
          <cell r="B332">
            <v>277006</v>
          </cell>
          <cell r="C332">
            <v>0</v>
          </cell>
          <cell r="E332">
            <v>259402</v>
          </cell>
          <cell r="F332">
            <v>0</v>
          </cell>
        </row>
        <row r="333">
          <cell r="B333">
            <v>277007</v>
          </cell>
          <cell r="C333">
            <v>46322</v>
          </cell>
          <cell r="E333">
            <v>259411</v>
          </cell>
          <cell r="F333">
            <v>0</v>
          </cell>
        </row>
        <row r="334">
          <cell r="B334">
            <v>277008</v>
          </cell>
          <cell r="C334">
            <v>24016</v>
          </cell>
          <cell r="E334">
            <v>259500</v>
          </cell>
          <cell r="F334">
            <v>0</v>
          </cell>
        </row>
        <row r="335">
          <cell r="B335">
            <v>277009</v>
          </cell>
          <cell r="C335">
            <v>3419</v>
          </cell>
          <cell r="E335">
            <v>259501</v>
          </cell>
          <cell r="F335">
            <v>0</v>
          </cell>
        </row>
        <row r="336">
          <cell r="B336">
            <v>277010</v>
          </cell>
          <cell r="C336">
            <v>47101</v>
          </cell>
          <cell r="E336">
            <v>259502</v>
          </cell>
          <cell r="F336">
            <v>0</v>
          </cell>
        </row>
        <row r="337">
          <cell r="B337">
            <v>277011</v>
          </cell>
          <cell r="C337">
            <v>0</v>
          </cell>
          <cell r="E337">
            <v>259511</v>
          </cell>
          <cell r="F337">
            <v>0</v>
          </cell>
        </row>
        <row r="338">
          <cell r="B338">
            <v>277012</v>
          </cell>
          <cell r="C338">
            <v>37424</v>
          </cell>
          <cell r="E338">
            <v>259600</v>
          </cell>
          <cell r="F338">
            <v>0</v>
          </cell>
        </row>
        <row r="339">
          <cell r="B339">
            <v>277013</v>
          </cell>
          <cell r="C339">
            <v>0</v>
          </cell>
          <cell r="E339">
            <v>259700</v>
          </cell>
          <cell r="F339">
            <v>0</v>
          </cell>
        </row>
        <row r="340">
          <cell r="B340">
            <v>277014</v>
          </cell>
          <cell r="C340">
            <v>12690</v>
          </cell>
          <cell r="E340">
            <v>259800</v>
          </cell>
          <cell r="F340">
            <v>0</v>
          </cell>
        </row>
        <row r="341">
          <cell r="B341">
            <v>277015</v>
          </cell>
          <cell r="C341">
            <v>7770</v>
          </cell>
          <cell r="E341">
            <v>259900</v>
          </cell>
          <cell r="F341">
            <v>0</v>
          </cell>
        </row>
        <row r="342">
          <cell r="B342">
            <v>277031</v>
          </cell>
          <cell r="C342">
            <v>76107</v>
          </cell>
          <cell r="E342">
            <v>259901</v>
          </cell>
          <cell r="F342">
            <v>0</v>
          </cell>
        </row>
        <row r="343">
          <cell r="B343">
            <v>277061</v>
          </cell>
          <cell r="C343">
            <v>0</v>
          </cell>
          <cell r="E343">
            <v>259902</v>
          </cell>
          <cell r="F343">
            <v>0</v>
          </cell>
        </row>
        <row r="344">
          <cell r="B344">
            <v>277062</v>
          </cell>
          <cell r="C344">
            <v>0</v>
          </cell>
          <cell r="E344">
            <v>259911</v>
          </cell>
          <cell r="F344">
            <v>0</v>
          </cell>
        </row>
        <row r="345">
          <cell r="B345">
            <v>277063</v>
          </cell>
          <cell r="C345">
            <v>0</v>
          </cell>
          <cell r="E345">
            <v>260000</v>
          </cell>
          <cell r="F345">
            <v>0</v>
          </cell>
        </row>
        <row r="346">
          <cell r="B346">
            <v>277064</v>
          </cell>
          <cell r="C346">
            <v>0</v>
          </cell>
          <cell r="E346">
            <v>260001</v>
          </cell>
          <cell r="F346">
            <v>0</v>
          </cell>
        </row>
        <row r="347">
          <cell r="B347">
            <v>277065</v>
          </cell>
          <cell r="C347">
            <v>0</v>
          </cell>
          <cell r="E347">
            <v>260002</v>
          </cell>
          <cell r="F347">
            <v>0</v>
          </cell>
        </row>
        <row r="348">
          <cell r="B348">
            <v>277066</v>
          </cell>
          <cell r="C348">
            <v>0</v>
          </cell>
          <cell r="E348">
            <v>260011</v>
          </cell>
          <cell r="F348">
            <v>0</v>
          </cell>
        </row>
        <row r="349">
          <cell r="B349">
            <v>277067</v>
          </cell>
          <cell r="C349">
            <v>0</v>
          </cell>
          <cell r="E349">
            <v>260100</v>
          </cell>
          <cell r="F349">
            <v>0</v>
          </cell>
        </row>
        <row r="350">
          <cell r="B350">
            <v>277068</v>
          </cell>
          <cell r="C350">
            <v>0</v>
          </cell>
          <cell r="E350">
            <v>260200</v>
          </cell>
          <cell r="F350">
            <v>32861</v>
          </cell>
        </row>
        <row r="351">
          <cell r="B351">
            <v>277069</v>
          </cell>
          <cell r="C351">
            <v>0</v>
          </cell>
          <cell r="E351">
            <v>260300</v>
          </cell>
          <cell r="F351">
            <v>0</v>
          </cell>
        </row>
        <row r="352">
          <cell r="B352">
            <v>277100</v>
          </cell>
          <cell r="C352">
            <v>4131</v>
          </cell>
          <cell r="E352">
            <v>260301</v>
          </cell>
          <cell r="F352">
            <v>0</v>
          </cell>
        </row>
        <row r="353">
          <cell r="B353">
            <v>277101</v>
          </cell>
          <cell r="C353">
            <v>572</v>
          </cell>
          <cell r="E353">
            <v>260302</v>
          </cell>
          <cell r="F353">
            <v>0</v>
          </cell>
        </row>
        <row r="354">
          <cell r="B354">
            <v>277102</v>
          </cell>
          <cell r="C354">
            <v>0</v>
          </cell>
          <cell r="E354">
            <v>260400</v>
          </cell>
          <cell r="F354">
            <v>0</v>
          </cell>
        </row>
        <row r="355">
          <cell r="B355">
            <v>277103</v>
          </cell>
          <cell r="C355">
            <v>0</v>
          </cell>
          <cell r="E355">
            <v>260500</v>
          </cell>
          <cell r="F355">
            <v>53286</v>
          </cell>
        </row>
        <row r="356">
          <cell r="B356">
            <v>277104</v>
          </cell>
          <cell r="C356">
            <v>0</v>
          </cell>
          <cell r="E356">
            <v>260501</v>
          </cell>
          <cell r="F356">
            <v>0</v>
          </cell>
        </row>
        <row r="357">
          <cell r="B357">
            <v>277105</v>
          </cell>
          <cell r="C357">
            <v>0</v>
          </cell>
          <cell r="E357">
            <v>260502</v>
          </cell>
          <cell r="F357">
            <v>0</v>
          </cell>
        </row>
        <row r="358">
          <cell r="B358">
            <v>277106</v>
          </cell>
          <cell r="C358">
            <v>0</v>
          </cell>
          <cell r="E358">
            <v>260503</v>
          </cell>
          <cell r="F358">
            <v>0</v>
          </cell>
        </row>
        <row r="359">
          <cell r="B359">
            <v>277107</v>
          </cell>
          <cell r="C359">
            <v>0</v>
          </cell>
          <cell r="E359">
            <v>260504</v>
          </cell>
          <cell r="F359">
            <v>53286</v>
          </cell>
        </row>
        <row r="360">
          <cell r="B360">
            <v>277108</v>
          </cell>
          <cell r="C360">
            <v>0</v>
          </cell>
          <cell r="E360">
            <v>260505</v>
          </cell>
          <cell r="F360">
            <v>0</v>
          </cell>
        </row>
        <row r="361">
          <cell r="B361">
            <v>277109</v>
          </cell>
          <cell r="C361">
            <v>0</v>
          </cell>
          <cell r="E361">
            <v>260506</v>
          </cell>
          <cell r="F361">
            <v>0</v>
          </cell>
        </row>
        <row r="362">
          <cell r="B362">
            <v>277110</v>
          </cell>
          <cell r="C362">
            <v>572</v>
          </cell>
          <cell r="E362">
            <v>260507</v>
          </cell>
          <cell r="F362">
            <v>0</v>
          </cell>
        </row>
        <row r="363">
          <cell r="B363">
            <v>277111</v>
          </cell>
          <cell r="C363">
            <v>0</v>
          </cell>
          <cell r="E363">
            <v>260508</v>
          </cell>
          <cell r="F363">
            <v>0</v>
          </cell>
        </row>
        <row r="364">
          <cell r="B364">
            <v>277112</v>
          </cell>
          <cell r="C364">
            <v>0</v>
          </cell>
          <cell r="E364">
            <v>260509</v>
          </cell>
          <cell r="F364">
            <v>0</v>
          </cell>
        </row>
        <row r="365">
          <cell r="B365">
            <v>277121</v>
          </cell>
          <cell r="C365">
            <v>0</v>
          </cell>
          <cell r="E365">
            <v>260510</v>
          </cell>
          <cell r="F365">
            <v>0</v>
          </cell>
        </row>
        <row r="366">
          <cell r="B366">
            <v>277122</v>
          </cell>
          <cell r="C366">
            <v>0</v>
          </cell>
          <cell r="E366">
            <v>260511</v>
          </cell>
          <cell r="F366">
            <v>0</v>
          </cell>
        </row>
        <row r="367">
          <cell r="B367">
            <v>277123</v>
          </cell>
          <cell r="C367">
            <v>0</v>
          </cell>
          <cell r="E367">
            <v>260531</v>
          </cell>
          <cell r="F367">
            <v>0</v>
          </cell>
        </row>
        <row r="368">
          <cell r="B368">
            <v>277124</v>
          </cell>
          <cell r="C368">
            <v>0</v>
          </cell>
          <cell r="E368">
            <v>260600</v>
          </cell>
          <cell r="F368">
            <v>0</v>
          </cell>
        </row>
        <row r="369">
          <cell r="B369">
            <v>277125</v>
          </cell>
          <cell r="C369">
            <v>0</v>
          </cell>
          <cell r="E369">
            <v>260700</v>
          </cell>
          <cell r="F369">
            <v>209791</v>
          </cell>
        </row>
        <row r="370">
          <cell r="B370">
            <v>277126</v>
          </cell>
          <cell r="C370">
            <v>0</v>
          </cell>
          <cell r="E370">
            <v>260701</v>
          </cell>
          <cell r="F370">
            <v>0</v>
          </cell>
        </row>
        <row r="371">
          <cell r="B371">
            <v>277127</v>
          </cell>
          <cell r="C371">
            <v>0</v>
          </cell>
          <cell r="E371">
            <v>260702</v>
          </cell>
          <cell r="F371">
            <v>197791</v>
          </cell>
        </row>
        <row r="372">
          <cell r="B372">
            <v>277128</v>
          </cell>
          <cell r="C372">
            <v>0</v>
          </cell>
          <cell r="E372">
            <v>260703</v>
          </cell>
          <cell r="F372">
            <v>0</v>
          </cell>
        </row>
        <row r="373">
          <cell r="B373">
            <v>277129</v>
          </cell>
          <cell r="C373">
            <v>0</v>
          </cell>
          <cell r="E373">
            <v>260704</v>
          </cell>
          <cell r="F373">
            <v>0</v>
          </cell>
        </row>
        <row r="374">
          <cell r="B374">
            <v>277130</v>
          </cell>
          <cell r="C374">
            <v>0</v>
          </cell>
          <cell r="E374">
            <v>260711</v>
          </cell>
          <cell r="F374">
            <v>5000</v>
          </cell>
        </row>
        <row r="375">
          <cell r="B375">
            <v>277131</v>
          </cell>
          <cell r="C375">
            <v>0</v>
          </cell>
          <cell r="E375">
            <v>260721</v>
          </cell>
          <cell r="F375">
            <v>7000</v>
          </cell>
        </row>
        <row r="376">
          <cell r="B376">
            <v>277141</v>
          </cell>
          <cell r="C376">
            <v>0</v>
          </cell>
          <cell r="E376">
            <v>260722</v>
          </cell>
          <cell r="F376">
            <v>0</v>
          </cell>
        </row>
        <row r="377">
          <cell r="B377">
            <v>277142</v>
          </cell>
          <cell r="C377">
            <v>0</v>
          </cell>
          <cell r="E377">
            <v>260723</v>
          </cell>
          <cell r="F377">
            <v>0</v>
          </cell>
        </row>
        <row r="378">
          <cell r="B378">
            <v>277143</v>
          </cell>
          <cell r="C378">
            <v>0</v>
          </cell>
          <cell r="E378">
            <v>260724</v>
          </cell>
          <cell r="F378">
            <v>7000</v>
          </cell>
        </row>
        <row r="379">
          <cell r="B379">
            <v>277144</v>
          </cell>
          <cell r="C379">
            <v>0</v>
          </cell>
          <cell r="E379">
            <v>260725</v>
          </cell>
          <cell r="F379">
            <v>0</v>
          </cell>
        </row>
        <row r="380">
          <cell r="B380">
            <v>277145</v>
          </cell>
          <cell r="C380">
            <v>0</v>
          </cell>
          <cell r="E380">
            <v>260800</v>
          </cell>
          <cell r="F380">
            <v>408</v>
          </cell>
        </row>
        <row r="381">
          <cell r="B381">
            <v>277146</v>
          </cell>
          <cell r="C381">
            <v>0</v>
          </cell>
          <cell r="E381">
            <v>260900</v>
          </cell>
          <cell r="F381">
            <v>0</v>
          </cell>
        </row>
        <row r="382">
          <cell r="B382">
            <v>277147</v>
          </cell>
          <cell r="C382">
            <v>0</v>
          </cell>
          <cell r="E382">
            <v>260901</v>
          </cell>
          <cell r="F382">
            <v>0</v>
          </cell>
        </row>
        <row r="383">
          <cell r="B383">
            <v>277148</v>
          </cell>
          <cell r="C383">
            <v>0</v>
          </cell>
          <cell r="E383">
            <v>260902</v>
          </cell>
          <cell r="F383">
            <v>0</v>
          </cell>
        </row>
        <row r="384">
          <cell r="B384">
            <v>277149</v>
          </cell>
          <cell r="C384">
            <v>0</v>
          </cell>
          <cell r="E384">
            <v>260911</v>
          </cell>
          <cell r="F384">
            <v>0</v>
          </cell>
        </row>
        <row r="385">
          <cell r="B385">
            <v>277150</v>
          </cell>
          <cell r="C385">
            <v>0</v>
          </cell>
          <cell r="E385">
            <v>261000</v>
          </cell>
          <cell r="F385">
            <v>0</v>
          </cell>
        </row>
        <row r="386">
          <cell r="B386">
            <v>277151</v>
          </cell>
          <cell r="C386">
            <v>0</v>
          </cell>
          <cell r="E386">
            <v>261100</v>
          </cell>
          <cell r="F386">
            <v>0</v>
          </cell>
        </row>
        <row r="387">
          <cell r="B387">
            <v>277161</v>
          </cell>
          <cell r="C387">
            <v>0</v>
          </cell>
          <cell r="E387">
            <v>261200</v>
          </cell>
          <cell r="F387">
            <v>0</v>
          </cell>
        </row>
        <row r="388">
          <cell r="B388">
            <v>277162</v>
          </cell>
          <cell r="C388">
            <v>0</v>
          </cell>
          <cell r="E388">
            <v>261201</v>
          </cell>
          <cell r="F388">
            <v>0</v>
          </cell>
        </row>
        <row r="389">
          <cell r="B389">
            <v>277163</v>
          </cell>
          <cell r="C389">
            <v>0</v>
          </cell>
          <cell r="E389">
            <v>261202</v>
          </cell>
          <cell r="F389">
            <v>0</v>
          </cell>
        </row>
        <row r="390">
          <cell r="B390">
            <v>277164</v>
          </cell>
          <cell r="C390">
            <v>0</v>
          </cell>
          <cell r="E390">
            <v>261203</v>
          </cell>
          <cell r="F390">
            <v>0</v>
          </cell>
        </row>
        <row r="391">
          <cell r="B391">
            <v>277165</v>
          </cell>
          <cell r="C391">
            <v>0</v>
          </cell>
          <cell r="E391">
            <v>261204</v>
          </cell>
          <cell r="F391">
            <v>0</v>
          </cell>
        </row>
        <row r="392">
          <cell r="B392">
            <v>277166</v>
          </cell>
          <cell r="C392">
            <v>0</v>
          </cell>
          <cell r="E392">
            <v>261205</v>
          </cell>
          <cell r="F392">
            <v>0</v>
          </cell>
        </row>
        <row r="393">
          <cell r="B393">
            <v>277167</v>
          </cell>
          <cell r="C393">
            <v>0</v>
          </cell>
          <cell r="E393">
            <v>261206</v>
          </cell>
          <cell r="F393">
            <v>0</v>
          </cell>
        </row>
        <row r="394">
          <cell r="B394">
            <v>277168</v>
          </cell>
          <cell r="C394">
            <v>0</v>
          </cell>
          <cell r="E394">
            <v>261207</v>
          </cell>
          <cell r="F394">
            <v>0</v>
          </cell>
        </row>
        <row r="395">
          <cell r="B395">
            <v>277170</v>
          </cell>
          <cell r="C395">
            <v>0</v>
          </cell>
          <cell r="E395">
            <v>261221</v>
          </cell>
          <cell r="F395">
            <v>0</v>
          </cell>
        </row>
        <row r="396">
          <cell r="B396">
            <v>277171</v>
          </cell>
          <cell r="C396">
            <v>2130</v>
          </cell>
          <cell r="E396">
            <v>261300</v>
          </cell>
          <cell r="F396">
            <v>0</v>
          </cell>
        </row>
        <row r="397">
          <cell r="B397">
            <v>277172</v>
          </cell>
          <cell r="C397">
            <v>0</v>
          </cell>
          <cell r="E397">
            <v>261400</v>
          </cell>
          <cell r="F397">
            <v>0</v>
          </cell>
        </row>
        <row r="398">
          <cell r="B398">
            <v>277173</v>
          </cell>
          <cell r="C398">
            <v>0</v>
          </cell>
          <cell r="E398">
            <v>261401</v>
          </cell>
          <cell r="F398">
            <v>0</v>
          </cell>
        </row>
        <row r="399">
          <cell r="B399">
            <v>277174</v>
          </cell>
          <cell r="C399">
            <v>1429</v>
          </cell>
          <cell r="E399">
            <v>261402</v>
          </cell>
          <cell r="F399">
            <v>0</v>
          </cell>
        </row>
        <row r="400">
          <cell r="B400">
            <v>277175</v>
          </cell>
          <cell r="C400">
            <v>0</v>
          </cell>
          <cell r="E400">
            <v>261500</v>
          </cell>
          <cell r="F400">
            <v>0</v>
          </cell>
        </row>
        <row r="401">
          <cell r="B401">
            <v>277181</v>
          </cell>
          <cell r="C401">
            <v>0</v>
          </cell>
          <cell r="E401">
            <v>261600</v>
          </cell>
          <cell r="F401">
            <v>0</v>
          </cell>
        </row>
        <row r="402">
          <cell r="B402">
            <v>277200</v>
          </cell>
          <cell r="C402">
            <v>0</v>
          </cell>
          <cell r="E402">
            <v>261601</v>
          </cell>
          <cell r="F402">
            <v>0</v>
          </cell>
        </row>
        <row r="403">
          <cell r="B403">
            <v>277201</v>
          </cell>
          <cell r="C403">
            <v>0</v>
          </cell>
          <cell r="E403">
            <v>261602</v>
          </cell>
          <cell r="F403">
            <v>0</v>
          </cell>
        </row>
        <row r="404">
          <cell r="B404">
            <v>277202</v>
          </cell>
          <cell r="C404">
            <v>0</v>
          </cell>
          <cell r="E404">
            <v>261603</v>
          </cell>
          <cell r="F404">
            <v>0</v>
          </cell>
        </row>
        <row r="405">
          <cell r="B405">
            <v>277231</v>
          </cell>
          <cell r="C405">
            <v>0</v>
          </cell>
          <cell r="E405">
            <v>261604</v>
          </cell>
          <cell r="F405">
            <v>0</v>
          </cell>
        </row>
        <row r="406">
          <cell r="B406">
            <v>277300</v>
          </cell>
          <cell r="C406">
            <v>0</v>
          </cell>
          <cell r="E406">
            <v>261605</v>
          </cell>
          <cell r="F406">
            <v>0</v>
          </cell>
        </row>
        <row r="407">
          <cell r="B407">
            <v>277301</v>
          </cell>
          <cell r="C407">
            <v>0</v>
          </cell>
          <cell r="E407">
            <v>261611</v>
          </cell>
          <cell r="F407">
            <v>0</v>
          </cell>
        </row>
        <row r="408">
          <cell r="B408">
            <v>277302</v>
          </cell>
          <cell r="C408">
            <v>0</v>
          </cell>
          <cell r="E408">
            <v>261612</v>
          </cell>
          <cell r="F408">
            <v>0</v>
          </cell>
        </row>
        <row r="409">
          <cell r="B409">
            <v>277303</v>
          </cell>
          <cell r="C409">
            <v>0</v>
          </cell>
          <cell r="E409">
            <v>261613</v>
          </cell>
          <cell r="F409">
            <v>0</v>
          </cell>
        </row>
        <row r="410">
          <cell r="B410">
            <v>277304</v>
          </cell>
          <cell r="C410">
            <v>0</v>
          </cell>
          <cell r="E410">
            <v>261615</v>
          </cell>
          <cell r="F410">
            <v>0</v>
          </cell>
        </row>
        <row r="411">
          <cell r="B411">
            <v>277305</v>
          </cell>
          <cell r="C411">
            <v>0</v>
          </cell>
          <cell r="E411">
            <v>261700</v>
          </cell>
          <cell r="F411">
            <v>0</v>
          </cell>
        </row>
        <row r="412">
          <cell r="B412">
            <v>277306</v>
          </cell>
          <cell r="C412">
            <v>0</v>
          </cell>
          <cell r="E412">
            <v>261800</v>
          </cell>
          <cell r="F412">
            <v>0</v>
          </cell>
        </row>
        <row r="413">
          <cell r="B413">
            <v>277307</v>
          </cell>
          <cell r="C413">
            <v>0</v>
          </cell>
          <cell r="E413">
            <v>261900</v>
          </cell>
          <cell r="F413">
            <v>182763</v>
          </cell>
        </row>
        <row r="414">
          <cell r="B414">
            <v>277308</v>
          </cell>
          <cell r="C414">
            <v>0</v>
          </cell>
          <cell r="E414">
            <v>261901</v>
          </cell>
          <cell r="F414">
            <v>0</v>
          </cell>
        </row>
        <row r="415">
          <cell r="B415">
            <v>277309</v>
          </cell>
          <cell r="C415">
            <v>0</v>
          </cell>
          <cell r="E415">
            <v>261902</v>
          </cell>
          <cell r="F415">
            <v>0</v>
          </cell>
        </row>
        <row r="416">
          <cell r="B416">
            <v>277310</v>
          </cell>
          <cell r="C416">
            <v>0</v>
          </cell>
          <cell r="E416">
            <v>261903</v>
          </cell>
          <cell r="F416">
            <v>0</v>
          </cell>
        </row>
        <row r="417">
          <cell r="B417">
            <v>277311</v>
          </cell>
          <cell r="C417">
            <v>0</v>
          </cell>
          <cell r="E417">
            <v>261904</v>
          </cell>
          <cell r="F417">
            <v>104</v>
          </cell>
        </row>
        <row r="418">
          <cell r="B418">
            <v>277312</v>
          </cell>
          <cell r="C418">
            <v>0</v>
          </cell>
          <cell r="E418">
            <v>261905</v>
          </cell>
          <cell r="F418">
            <v>0</v>
          </cell>
        </row>
        <row r="419">
          <cell r="B419">
            <v>277313</v>
          </cell>
          <cell r="C419">
            <v>0</v>
          </cell>
          <cell r="E419">
            <v>261906</v>
          </cell>
          <cell r="F419">
            <v>0</v>
          </cell>
        </row>
        <row r="420">
          <cell r="B420">
            <v>277331</v>
          </cell>
          <cell r="C420">
            <v>0</v>
          </cell>
          <cell r="E420">
            <v>261907</v>
          </cell>
          <cell r="F420">
            <v>0</v>
          </cell>
        </row>
        <row r="421">
          <cell r="B421">
            <v>277400</v>
          </cell>
          <cell r="C421">
            <v>73896</v>
          </cell>
          <cell r="E421">
            <v>261908</v>
          </cell>
          <cell r="F421">
            <v>0</v>
          </cell>
        </row>
        <row r="422">
          <cell r="B422">
            <v>277401</v>
          </cell>
          <cell r="C422">
            <v>0</v>
          </cell>
          <cell r="E422">
            <v>261909</v>
          </cell>
          <cell r="F422">
            <v>0</v>
          </cell>
        </row>
        <row r="423">
          <cell r="B423">
            <v>277402</v>
          </cell>
          <cell r="C423">
            <v>0</v>
          </cell>
          <cell r="E423">
            <v>261910</v>
          </cell>
          <cell r="F423">
            <v>0</v>
          </cell>
        </row>
        <row r="424">
          <cell r="B424">
            <v>277403</v>
          </cell>
          <cell r="C424">
            <v>0</v>
          </cell>
          <cell r="E424">
            <v>261931</v>
          </cell>
          <cell r="F424">
            <v>182659</v>
          </cell>
        </row>
        <row r="425">
          <cell r="B425">
            <v>277410</v>
          </cell>
          <cell r="C425">
            <v>0</v>
          </cell>
          <cell r="E425">
            <v>261961</v>
          </cell>
          <cell r="F425">
            <v>0</v>
          </cell>
        </row>
        <row r="426">
          <cell r="B426">
            <v>277411</v>
          </cell>
          <cell r="C426">
            <v>0</v>
          </cell>
          <cell r="E426">
            <v>261962</v>
          </cell>
          <cell r="F426">
            <v>0</v>
          </cell>
        </row>
        <row r="427">
          <cell r="B427">
            <v>277412</v>
          </cell>
          <cell r="C427">
            <v>0</v>
          </cell>
          <cell r="E427">
            <v>262400</v>
          </cell>
          <cell r="F427">
            <v>0</v>
          </cell>
        </row>
        <row r="428">
          <cell r="B428">
            <v>277413</v>
          </cell>
          <cell r="C428">
            <v>0</v>
          </cell>
          <cell r="E428">
            <v>262500</v>
          </cell>
          <cell r="F428">
            <v>0</v>
          </cell>
        </row>
        <row r="429">
          <cell r="B429">
            <v>277420</v>
          </cell>
          <cell r="C429">
            <v>0</v>
          </cell>
          <cell r="E429">
            <v>262600</v>
          </cell>
          <cell r="F429">
            <v>0</v>
          </cell>
        </row>
        <row r="430">
          <cell r="B430">
            <v>277421</v>
          </cell>
          <cell r="C430">
            <v>0</v>
          </cell>
          <cell r="E430">
            <v>262700</v>
          </cell>
          <cell r="F430">
            <v>0</v>
          </cell>
        </row>
        <row r="431">
          <cell r="B431">
            <v>277431</v>
          </cell>
          <cell r="C431">
            <v>73896</v>
          </cell>
          <cell r="E431">
            <v>267100</v>
          </cell>
          <cell r="F431">
            <v>0</v>
          </cell>
        </row>
        <row r="432">
          <cell r="B432">
            <v>277432</v>
          </cell>
          <cell r="C432">
            <v>0</v>
          </cell>
          <cell r="E432">
            <v>267200</v>
          </cell>
          <cell r="F432">
            <v>0</v>
          </cell>
        </row>
        <row r="433">
          <cell r="B433">
            <v>277433</v>
          </cell>
          <cell r="C433">
            <v>0</v>
          </cell>
          <cell r="E433">
            <v>267201</v>
          </cell>
          <cell r="F433">
            <v>0</v>
          </cell>
        </row>
        <row r="434">
          <cell r="B434">
            <v>277440</v>
          </cell>
          <cell r="C434">
            <v>73896</v>
          </cell>
          <cell r="E434">
            <v>267202</v>
          </cell>
          <cell r="F434">
            <v>0</v>
          </cell>
        </row>
        <row r="435">
          <cell r="B435">
            <v>277500</v>
          </cell>
          <cell r="C435">
            <v>0</v>
          </cell>
          <cell r="E435">
            <v>267211</v>
          </cell>
          <cell r="F435">
            <v>0</v>
          </cell>
        </row>
        <row r="436">
          <cell r="B436">
            <v>277501</v>
          </cell>
          <cell r="C436">
            <v>0</v>
          </cell>
          <cell r="E436">
            <v>267300</v>
          </cell>
          <cell r="F436">
            <v>0</v>
          </cell>
        </row>
        <row r="437">
          <cell r="B437">
            <v>277502</v>
          </cell>
          <cell r="C437">
            <v>0</v>
          </cell>
          <cell r="E437">
            <v>267301</v>
          </cell>
          <cell r="F437">
            <v>0</v>
          </cell>
        </row>
        <row r="438">
          <cell r="B438">
            <v>277503</v>
          </cell>
          <cell r="C438">
            <v>0</v>
          </cell>
          <cell r="E438">
            <v>267302</v>
          </cell>
          <cell r="F438">
            <v>0</v>
          </cell>
        </row>
        <row r="439">
          <cell r="B439">
            <v>277504</v>
          </cell>
          <cell r="C439">
            <v>0</v>
          </cell>
          <cell r="E439">
            <v>267311</v>
          </cell>
          <cell r="F439">
            <v>0</v>
          </cell>
        </row>
        <row r="440">
          <cell r="B440">
            <v>277505</v>
          </cell>
          <cell r="C440">
            <v>0</v>
          </cell>
          <cell r="E440">
            <v>262000</v>
          </cell>
          <cell r="F440">
            <v>0</v>
          </cell>
        </row>
        <row r="441">
          <cell r="B441">
            <v>277506</v>
          </cell>
          <cell r="C441">
            <v>0</v>
          </cell>
          <cell r="E441">
            <v>262100</v>
          </cell>
          <cell r="F441">
            <v>0</v>
          </cell>
        </row>
        <row r="442">
          <cell r="B442">
            <v>277507</v>
          </cell>
          <cell r="C442">
            <v>0</v>
          </cell>
          <cell r="E442">
            <v>262200</v>
          </cell>
          <cell r="F442">
            <v>0</v>
          </cell>
        </row>
        <row r="443">
          <cell r="B443">
            <v>277508</v>
          </cell>
          <cell r="C443">
            <v>0</v>
          </cell>
          <cell r="E443">
            <v>262300</v>
          </cell>
          <cell r="F443">
            <v>0</v>
          </cell>
        </row>
        <row r="444">
          <cell r="B444">
            <v>277509</v>
          </cell>
          <cell r="C444">
            <v>0</v>
          </cell>
          <cell r="E444">
            <v>262900</v>
          </cell>
          <cell r="F444">
            <v>0</v>
          </cell>
        </row>
        <row r="445">
          <cell r="B445">
            <v>277510</v>
          </cell>
          <cell r="C445">
            <v>0</v>
          </cell>
          <cell r="E445">
            <v>262901</v>
          </cell>
          <cell r="F445">
            <v>0</v>
          </cell>
        </row>
        <row r="446">
          <cell r="B446">
            <v>277511</v>
          </cell>
          <cell r="C446">
            <v>0</v>
          </cell>
          <cell r="E446">
            <v>262961</v>
          </cell>
          <cell r="F446">
            <v>0</v>
          </cell>
        </row>
        <row r="447">
          <cell r="B447">
            <v>277512</v>
          </cell>
          <cell r="C447">
            <v>0</v>
          </cell>
          <cell r="E447">
            <v>262962</v>
          </cell>
          <cell r="F447">
            <v>0</v>
          </cell>
        </row>
        <row r="448">
          <cell r="B448">
            <v>277513</v>
          </cell>
          <cell r="C448">
            <v>0</v>
          </cell>
          <cell r="E448">
            <v>262963</v>
          </cell>
          <cell r="F448">
            <v>0</v>
          </cell>
        </row>
        <row r="449">
          <cell r="B449">
            <v>277541</v>
          </cell>
          <cell r="C449">
            <v>0</v>
          </cell>
          <cell r="E449">
            <v>262964</v>
          </cell>
          <cell r="F449">
            <v>0</v>
          </cell>
        </row>
        <row r="450">
          <cell r="B450">
            <v>277600</v>
          </cell>
          <cell r="C450">
            <v>91037</v>
          </cell>
          <cell r="E450">
            <v>262800</v>
          </cell>
          <cell r="F450">
            <v>0</v>
          </cell>
        </row>
        <row r="451">
          <cell r="B451">
            <v>277601</v>
          </cell>
          <cell r="C451">
            <v>0</v>
          </cell>
          <cell r="E451">
            <v>262801</v>
          </cell>
          <cell r="F451">
            <v>0</v>
          </cell>
        </row>
        <row r="452">
          <cell r="B452">
            <v>277602</v>
          </cell>
          <cell r="C452">
            <v>10586</v>
          </cell>
          <cell r="E452">
            <v>263000</v>
          </cell>
          <cell r="F452">
            <v>0</v>
          </cell>
        </row>
        <row r="453">
          <cell r="B453">
            <v>277603</v>
          </cell>
          <cell r="C453">
            <v>0</v>
          </cell>
          <cell r="E453">
            <v>263600</v>
          </cell>
          <cell r="F453">
            <v>0</v>
          </cell>
        </row>
        <row r="454">
          <cell r="B454">
            <v>277604</v>
          </cell>
          <cell r="C454">
            <v>2063</v>
          </cell>
          <cell r="E454">
            <v>263601</v>
          </cell>
          <cell r="F454">
            <v>0</v>
          </cell>
        </row>
        <row r="455">
          <cell r="B455">
            <v>277605</v>
          </cell>
          <cell r="C455">
            <v>3578</v>
          </cell>
          <cell r="E455">
            <v>263602</v>
          </cell>
          <cell r="F455">
            <v>0</v>
          </cell>
        </row>
        <row r="456">
          <cell r="B456">
            <v>277641</v>
          </cell>
          <cell r="C456">
            <v>74810</v>
          </cell>
          <cell r="E456">
            <v>263603</v>
          </cell>
          <cell r="F456">
            <v>0</v>
          </cell>
        </row>
        <row r="457">
          <cell r="B457">
            <v>277900</v>
          </cell>
          <cell r="C457">
            <v>9862</v>
          </cell>
          <cell r="E457">
            <v>263604</v>
          </cell>
          <cell r="F457">
            <v>0</v>
          </cell>
        </row>
        <row r="458">
          <cell r="B458">
            <v>277901</v>
          </cell>
          <cell r="C458">
            <v>0</v>
          </cell>
          <cell r="E458">
            <v>263605</v>
          </cell>
          <cell r="F458">
            <v>0</v>
          </cell>
        </row>
        <row r="459">
          <cell r="B459">
            <v>277902</v>
          </cell>
          <cell r="C459">
            <v>0</v>
          </cell>
          <cell r="E459">
            <v>263606</v>
          </cell>
          <cell r="F459">
            <v>0</v>
          </cell>
        </row>
        <row r="460">
          <cell r="B460">
            <v>277910</v>
          </cell>
          <cell r="C460">
            <v>0</v>
          </cell>
          <cell r="E460">
            <v>263607</v>
          </cell>
          <cell r="F460">
            <v>0</v>
          </cell>
        </row>
        <row r="461">
          <cell r="B461">
            <v>277921</v>
          </cell>
          <cell r="C461">
            <v>9862</v>
          </cell>
          <cell r="E461">
            <v>263608</v>
          </cell>
          <cell r="F461">
            <v>0</v>
          </cell>
        </row>
        <row r="462">
          <cell r="B462">
            <v>277922</v>
          </cell>
          <cell r="C462">
            <v>0</v>
          </cell>
          <cell r="E462">
            <v>263609</v>
          </cell>
          <cell r="F462">
            <v>0</v>
          </cell>
        </row>
        <row r="463">
          <cell r="B463">
            <v>277923</v>
          </cell>
          <cell r="C463">
            <v>0</v>
          </cell>
          <cell r="E463">
            <v>263610</v>
          </cell>
          <cell r="F463">
            <v>0</v>
          </cell>
        </row>
        <row r="464">
          <cell r="B464">
            <v>277924</v>
          </cell>
          <cell r="C464">
            <v>0</v>
          </cell>
          <cell r="E464">
            <v>263611</v>
          </cell>
          <cell r="F464">
            <v>0</v>
          </cell>
        </row>
        <row r="465">
          <cell r="B465">
            <v>277930</v>
          </cell>
          <cell r="C465">
            <v>9862</v>
          </cell>
          <cell r="E465">
            <v>263631</v>
          </cell>
          <cell r="F465">
            <v>0</v>
          </cell>
        </row>
        <row r="466">
          <cell r="B466">
            <v>277941</v>
          </cell>
          <cell r="C466">
            <v>0</v>
          </cell>
          <cell r="E466">
            <v>264000</v>
          </cell>
          <cell r="F466">
            <v>79444</v>
          </cell>
        </row>
        <row r="467">
          <cell r="B467">
            <v>277942</v>
          </cell>
          <cell r="C467">
            <v>0</v>
          </cell>
          <cell r="E467">
            <v>264100</v>
          </cell>
          <cell r="F467">
            <v>0</v>
          </cell>
        </row>
        <row r="468">
          <cell r="B468">
            <v>277943</v>
          </cell>
          <cell r="C468">
            <v>0</v>
          </cell>
          <cell r="E468">
            <v>264101</v>
          </cell>
          <cell r="F468">
            <v>0</v>
          </cell>
        </row>
        <row r="469">
          <cell r="B469">
            <v>277944</v>
          </cell>
          <cell r="C469">
            <v>0</v>
          </cell>
          <cell r="E469">
            <v>264102</v>
          </cell>
          <cell r="F469">
            <v>0</v>
          </cell>
        </row>
        <row r="470">
          <cell r="B470">
            <v>277951</v>
          </cell>
          <cell r="C470">
            <v>0</v>
          </cell>
          <cell r="E470">
            <v>264103</v>
          </cell>
          <cell r="F470">
            <v>0</v>
          </cell>
        </row>
        <row r="471">
          <cell r="B471">
            <v>277961</v>
          </cell>
          <cell r="C471">
            <v>0</v>
          </cell>
          <cell r="E471">
            <v>264104</v>
          </cell>
          <cell r="F471">
            <v>0</v>
          </cell>
        </row>
        <row r="472">
          <cell r="B472">
            <v>277971</v>
          </cell>
          <cell r="C472">
            <v>0</v>
          </cell>
          <cell r="E472">
            <v>264105</v>
          </cell>
          <cell r="F472">
            <v>0</v>
          </cell>
        </row>
        <row r="473">
          <cell r="B473">
            <v>277972</v>
          </cell>
          <cell r="C473">
            <v>0</v>
          </cell>
          <cell r="E473">
            <v>264121</v>
          </cell>
          <cell r="F473">
            <v>0</v>
          </cell>
        </row>
        <row r="474">
          <cell r="B474">
            <v>277973</v>
          </cell>
          <cell r="C474">
            <v>0</v>
          </cell>
          <cell r="E474">
            <v>264200</v>
          </cell>
          <cell r="F474">
            <v>0</v>
          </cell>
        </row>
        <row r="475">
          <cell r="B475">
            <v>277974</v>
          </cell>
          <cell r="C475">
            <v>0</v>
          </cell>
          <cell r="E475">
            <v>264300</v>
          </cell>
          <cell r="F475">
            <v>79444</v>
          </cell>
        </row>
        <row r="476">
          <cell r="B476">
            <v>277975</v>
          </cell>
          <cell r="C476">
            <v>0</v>
          </cell>
          <cell r="E476">
            <v>264900</v>
          </cell>
          <cell r="F476">
            <v>0</v>
          </cell>
        </row>
        <row r="477">
          <cell r="B477">
            <v>277976</v>
          </cell>
          <cell r="C477">
            <v>0</v>
          </cell>
          <cell r="E477">
            <v>265000</v>
          </cell>
          <cell r="F477">
            <v>19076</v>
          </cell>
        </row>
        <row r="478">
          <cell r="B478">
            <v>277977</v>
          </cell>
          <cell r="C478">
            <v>0</v>
          </cell>
          <cell r="E478">
            <v>265100</v>
          </cell>
          <cell r="F478">
            <v>19076</v>
          </cell>
        </row>
        <row r="479">
          <cell r="B479">
            <v>277978</v>
          </cell>
          <cell r="C479">
            <v>0</v>
          </cell>
          <cell r="E479">
            <v>266000</v>
          </cell>
          <cell r="F479">
            <v>1222798</v>
          </cell>
        </row>
        <row r="480">
          <cell r="B480">
            <v>278100</v>
          </cell>
          <cell r="C480">
            <v>0</v>
          </cell>
          <cell r="E480">
            <v>266100</v>
          </cell>
          <cell r="F480">
            <v>614737</v>
          </cell>
        </row>
        <row r="481">
          <cell r="B481">
            <v>277700</v>
          </cell>
          <cell r="C481">
            <v>0</v>
          </cell>
          <cell r="E481">
            <v>266200</v>
          </cell>
          <cell r="F481">
            <v>608061</v>
          </cell>
        </row>
        <row r="482">
          <cell r="B482">
            <v>278000</v>
          </cell>
          <cell r="C482">
            <v>615483</v>
          </cell>
          <cell r="E482">
            <v>268000</v>
          </cell>
          <cell r="F482">
            <v>33504</v>
          </cell>
        </row>
        <row r="483">
          <cell r="B483">
            <v>278001</v>
          </cell>
          <cell r="C483">
            <v>29533</v>
          </cell>
        </row>
        <row r="484">
          <cell r="B484">
            <v>278002</v>
          </cell>
          <cell r="C484">
            <v>85270</v>
          </cell>
        </row>
        <row r="485">
          <cell r="B485">
            <v>278003</v>
          </cell>
          <cell r="C485">
            <v>75935</v>
          </cell>
        </row>
        <row r="486">
          <cell r="B486">
            <v>278004</v>
          </cell>
          <cell r="C486">
            <v>0</v>
          </cell>
        </row>
        <row r="487">
          <cell r="B487">
            <v>278005</v>
          </cell>
          <cell r="C487">
            <v>5060</v>
          </cell>
        </row>
        <row r="488">
          <cell r="B488">
            <v>278006</v>
          </cell>
          <cell r="C488">
            <v>3254</v>
          </cell>
        </row>
        <row r="489">
          <cell r="B489">
            <v>278007</v>
          </cell>
          <cell r="C489">
            <v>1021</v>
          </cell>
        </row>
        <row r="490">
          <cell r="B490">
            <v>278010</v>
          </cell>
          <cell r="C490">
            <v>0</v>
          </cell>
        </row>
        <row r="491">
          <cell r="B491">
            <v>278011</v>
          </cell>
          <cell r="C491">
            <v>239569</v>
          </cell>
        </row>
        <row r="492">
          <cell r="B492">
            <v>278012</v>
          </cell>
          <cell r="C492">
            <v>0</v>
          </cell>
        </row>
        <row r="493">
          <cell r="B493">
            <v>278013</v>
          </cell>
          <cell r="C493">
            <v>0</v>
          </cell>
        </row>
        <row r="494">
          <cell r="B494">
            <v>278014</v>
          </cell>
          <cell r="C494">
            <v>64690</v>
          </cell>
        </row>
        <row r="495">
          <cell r="B495">
            <v>278015</v>
          </cell>
          <cell r="C495">
            <v>0</v>
          </cell>
        </row>
        <row r="496">
          <cell r="B496">
            <v>278016</v>
          </cell>
          <cell r="C496">
            <v>17899</v>
          </cell>
        </row>
        <row r="497">
          <cell r="B497">
            <v>278017</v>
          </cell>
          <cell r="C497">
            <v>0</v>
          </cell>
        </row>
        <row r="498">
          <cell r="B498">
            <v>278018</v>
          </cell>
          <cell r="C498">
            <v>0</v>
          </cell>
        </row>
        <row r="499">
          <cell r="B499">
            <v>278019</v>
          </cell>
          <cell r="C499">
            <v>44015</v>
          </cell>
        </row>
        <row r="500">
          <cell r="B500">
            <v>278020</v>
          </cell>
          <cell r="C500">
            <v>60291</v>
          </cell>
        </row>
        <row r="501">
          <cell r="B501">
            <v>278021</v>
          </cell>
          <cell r="C501">
            <v>14333</v>
          </cell>
        </row>
        <row r="502">
          <cell r="B502">
            <v>278022</v>
          </cell>
          <cell r="C502">
            <v>2048</v>
          </cell>
        </row>
        <row r="503">
          <cell r="B503">
            <v>278025</v>
          </cell>
          <cell r="C503">
            <v>36294</v>
          </cell>
        </row>
        <row r="504">
          <cell r="B504">
            <v>278026</v>
          </cell>
          <cell r="C504">
            <v>29745</v>
          </cell>
        </row>
        <row r="505">
          <cell r="B505">
            <v>278027</v>
          </cell>
          <cell r="C505">
            <v>11219</v>
          </cell>
        </row>
        <row r="506">
          <cell r="B506">
            <v>278028</v>
          </cell>
          <cell r="C506">
            <v>8607</v>
          </cell>
        </row>
        <row r="507">
          <cell r="B507">
            <v>278029</v>
          </cell>
          <cell r="C507">
            <v>81</v>
          </cell>
        </row>
        <row r="508">
          <cell r="B508">
            <v>278030</v>
          </cell>
          <cell r="C508">
            <v>0</v>
          </cell>
        </row>
        <row r="509">
          <cell r="B509">
            <v>278031</v>
          </cell>
          <cell r="C509">
            <v>0</v>
          </cell>
        </row>
        <row r="510">
          <cell r="B510">
            <v>278035</v>
          </cell>
          <cell r="C510">
            <v>8526</v>
          </cell>
        </row>
        <row r="511">
          <cell r="B511">
            <v>278036</v>
          </cell>
          <cell r="C511">
            <v>4409</v>
          </cell>
        </row>
        <row r="512">
          <cell r="B512">
            <v>278037</v>
          </cell>
          <cell r="C512">
            <v>0</v>
          </cell>
        </row>
        <row r="513">
          <cell r="B513">
            <v>278038</v>
          </cell>
          <cell r="C513">
            <v>0</v>
          </cell>
        </row>
        <row r="514">
          <cell r="B514">
            <v>278040</v>
          </cell>
          <cell r="C514">
            <v>4409</v>
          </cell>
        </row>
        <row r="515">
          <cell r="B515">
            <v>278041</v>
          </cell>
          <cell r="C515">
            <v>2940</v>
          </cell>
        </row>
        <row r="516">
          <cell r="B516">
            <v>278042</v>
          </cell>
          <cell r="C516">
            <v>4580</v>
          </cell>
        </row>
        <row r="517">
          <cell r="B517">
            <v>278043</v>
          </cell>
          <cell r="C517">
            <v>0</v>
          </cell>
        </row>
        <row r="518">
          <cell r="B518">
            <v>278044</v>
          </cell>
          <cell r="C518">
            <v>24735</v>
          </cell>
        </row>
        <row r="519">
          <cell r="B519">
            <v>278056</v>
          </cell>
          <cell r="C519">
            <v>24735</v>
          </cell>
        </row>
        <row r="520">
          <cell r="B520">
            <v>278057</v>
          </cell>
          <cell r="C520">
            <v>0</v>
          </cell>
        </row>
        <row r="521">
          <cell r="B521">
            <v>278045</v>
          </cell>
          <cell r="C521">
            <v>0</v>
          </cell>
        </row>
        <row r="522">
          <cell r="B522">
            <v>278046</v>
          </cell>
          <cell r="C522">
            <v>67293</v>
          </cell>
        </row>
        <row r="523">
          <cell r="B523">
            <v>278047</v>
          </cell>
          <cell r="C523">
            <v>8661</v>
          </cell>
        </row>
        <row r="524">
          <cell r="B524">
            <v>278048</v>
          </cell>
          <cell r="C524">
            <v>32968</v>
          </cell>
        </row>
        <row r="525">
          <cell r="B525">
            <v>278049</v>
          </cell>
          <cell r="C525">
            <v>7300</v>
          </cell>
        </row>
        <row r="526">
          <cell r="B526">
            <v>278050</v>
          </cell>
          <cell r="C526">
            <v>0</v>
          </cell>
        </row>
        <row r="527">
          <cell r="B527">
            <v>278051</v>
          </cell>
          <cell r="C527">
            <v>23586</v>
          </cell>
        </row>
        <row r="528">
          <cell r="B528">
            <v>278052</v>
          </cell>
          <cell r="C528">
            <v>2535</v>
          </cell>
        </row>
        <row r="529">
          <cell r="B529">
            <v>278053</v>
          </cell>
          <cell r="C529">
            <v>24127</v>
          </cell>
        </row>
        <row r="530">
          <cell r="B530">
            <v>278054</v>
          </cell>
          <cell r="C530">
            <v>1601</v>
          </cell>
        </row>
        <row r="531">
          <cell r="B531">
            <v>278055</v>
          </cell>
          <cell r="C531">
            <v>0</v>
          </cell>
        </row>
        <row r="532">
          <cell r="B532">
            <v>278058</v>
          </cell>
          <cell r="C532">
            <v>0</v>
          </cell>
        </row>
        <row r="533">
          <cell r="B533">
            <v>278071</v>
          </cell>
          <cell r="C533">
            <v>6804</v>
          </cell>
        </row>
        <row r="534">
          <cell r="B534">
            <v>279000</v>
          </cell>
          <cell r="C534">
            <v>429631</v>
          </cell>
        </row>
        <row r="535">
          <cell r="B535">
            <v>279100</v>
          </cell>
          <cell r="C535">
            <v>374365</v>
          </cell>
        </row>
        <row r="536">
          <cell r="B536">
            <v>279101</v>
          </cell>
          <cell r="C536">
            <v>371077</v>
          </cell>
        </row>
        <row r="537">
          <cell r="B537">
            <v>279102</v>
          </cell>
          <cell r="C537">
            <v>123531</v>
          </cell>
        </row>
        <row r="538">
          <cell r="B538">
            <v>279103</v>
          </cell>
          <cell r="C538">
            <v>0</v>
          </cell>
        </row>
        <row r="539">
          <cell r="B539">
            <v>279104</v>
          </cell>
          <cell r="C539">
            <v>0</v>
          </cell>
        </row>
        <row r="540">
          <cell r="B540">
            <v>279105</v>
          </cell>
          <cell r="C540">
            <v>0</v>
          </cell>
        </row>
        <row r="541">
          <cell r="B541">
            <v>279106</v>
          </cell>
          <cell r="C541">
            <v>0</v>
          </cell>
        </row>
        <row r="542">
          <cell r="B542">
            <v>279107</v>
          </cell>
          <cell r="C542">
            <v>0</v>
          </cell>
        </row>
        <row r="543">
          <cell r="B543">
            <v>279108</v>
          </cell>
          <cell r="C543">
            <v>247546</v>
          </cell>
        </row>
        <row r="544">
          <cell r="B544">
            <v>279109</v>
          </cell>
          <cell r="C544">
            <v>0</v>
          </cell>
        </row>
        <row r="545">
          <cell r="B545">
            <v>279121</v>
          </cell>
          <cell r="C545">
            <v>0</v>
          </cell>
        </row>
        <row r="546">
          <cell r="B546">
            <v>279131</v>
          </cell>
          <cell r="C546">
            <v>0</v>
          </cell>
        </row>
        <row r="547">
          <cell r="B547">
            <v>279141</v>
          </cell>
          <cell r="C547">
            <v>3288</v>
          </cell>
        </row>
        <row r="548">
          <cell r="B548">
            <v>279151</v>
          </cell>
          <cell r="C548">
            <v>0</v>
          </cell>
        </row>
        <row r="549">
          <cell r="B549">
            <v>279200</v>
          </cell>
          <cell r="C549">
            <v>0</v>
          </cell>
        </row>
        <row r="550">
          <cell r="B550">
            <v>279201</v>
          </cell>
          <cell r="C550">
            <v>0</v>
          </cell>
        </row>
        <row r="551">
          <cell r="B551">
            <v>279202</v>
          </cell>
          <cell r="C551">
            <v>0</v>
          </cell>
        </row>
        <row r="552">
          <cell r="B552">
            <v>279211</v>
          </cell>
          <cell r="C552">
            <v>0</v>
          </cell>
        </row>
        <row r="553">
          <cell r="B553">
            <v>279300</v>
          </cell>
          <cell r="C553">
            <v>0</v>
          </cell>
        </row>
        <row r="554">
          <cell r="B554">
            <v>279301</v>
          </cell>
          <cell r="C554">
            <v>0</v>
          </cell>
        </row>
        <row r="555">
          <cell r="B555">
            <v>279302</v>
          </cell>
          <cell r="C555">
            <v>0</v>
          </cell>
        </row>
        <row r="556">
          <cell r="B556">
            <v>279311</v>
          </cell>
          <cell r="C556">
            <v>0</v>
          </cell>
        </row>
        <row r="557">
          <cell r="B557">
            <v>279400</v>
          </cell>
          <cell r="C557">
            <v>0</v>
          </cell>
        </row>
        <row r="558">
          <cell r="B558">
            <v>279500</v>
          </cell>
          <cell r="C558">
            <v>0</v>
          </cell>
        </row>
        <row r="559">
          <cell r="B559">
            <v>279600</v>
          </cell>
          <cell r="C559">
            <v>0</v>
          </cell>
        </row>
        <row r="560">
          <cell r="B560">
            <v>279700</v>
          </cell>
          <cell r="C560">
            <v>0</v>
          </cell>
        </row>
        <row r="561">
          <cell r="B561">
            <v>279800</v>
          </cell>
          <cell r="C561">
            <v>0</v>
          </cell>
        </row>
        <row r="562">
          <cell r="B562">
            <v>279801</v>
          </cell>
          <cell r="C562">
            <v>0</v>
          </cell>
        </row>
        <row r="563">
          <cell r="B563">
            <v>279802</v>
          </cell>
          <cell r="C563">
            <v>0</v>
          </cell>
        </row>
        <row r="564">
          <cell r="B564">
            <v>279811</v>
          </cell>
          <cell r="C564">
            <v>0</v>
          </cell>
        </row>
        <row r="565">
          <cell r="B565">
            <v>279900</v>
          </cell>
          <cell r="C565">
            <v>0</v>
          </cell>
        </row>
        <row r="566">
          <cell r="B566">
            <v>280000</v>
          </cell>
          <cell r="C566">
            <v>424</v>
          </cell>
        </row>
        <row r="567">
          <cell r="B567">
            <v>280100</v>
          </cell>
          <cell r="C567">
            <v>0</v>
          </cell>
        </row>
        <row r="568">
          <cell r="B568">
            <v>280101</v>
          </cell>
          <cell r="C568">
            <v>0</v>
          </cell>
        </row>
        <row r="569">
          <cell r="B569">
            <v>280102</v>
          </cell>
          <cell r="C569">
            <v>0</v>
          </cell>
        </row>
        <row r="570">
          <cell r="B570">
            <v>280200</v>
          </cell>
          <cell r="C570">
            <v>0</v>
          </cell>
        </row>
        <row r="571">
          <cell r="B571">
            <v>280300</v>
          </cell>
          <cell r="C571">
            <v>0</v>
          </cell>
        </row>
        <row r="572">
          <cell r="B572">
            <v>280400</v>
          </cell>
          <cell r="C572">
            <v>0</v>
          </cell>
        </row>
        <row r="573">
          <cell r="B573">
            <v>280500</v>
          </cell>
          <cell r="C573">
            <v>0</v>
          </cell>
        </row>
        <row r="574">
          <cell r="B574">
            <v>280600</v>
          </cell>
          <cell r="C574">
            <v>25186</v>
          </cell>
        </row>
        <row r="575">
          <cell r="B575">
            <v>280700</v>
          </cell>
          <cell r="C575">
            <v>0</v>
          </cell>
        </row>
        <row r="576">
          <cell r="B576">
            <v>280800</v>
          </cell>
          <cell r="C576">
            <v>0</v>
          </cell>
        </row>
        <row r="577">
          <cell r="B577">
            <v>280900</v>
          </cell>
          <cell r="C577">
            <v>0</v>
          </cell>
        </row>
        <row r="578">
          <cell r="B578">
            <v>280901</v>
          </cell>
          <cell r="C578">
            <v>0</v>
          </cell>
        </row>
        <row r="579">
          <cell r="B579">
            <v>280902</v>
          </cell>
          <cell r="C579">
            <v>0</v>
          </cell>
        </row>
        <row r="580">
          <cell r="B580">
            <v>280903</v>
          </cell>
          <cell r="C580">
            <v>0</v>
          </cell>
        </row>
        <row r="581">
          <cell r="B581">
            <v>280904</v>
          </cell>
          <cell r="C581">
            <v>0</v>
          </cell>
        </row>
        <row r="582">
          <cell r="B582">
            <v>280905</v>
          </cell>
          <cell r="C582">
            <v>0</v>
          </cell>
        </row>
        <row r="583">
          <cell r="B583">
            <v>280906</v>
          </cell>
          <cell r="C583">
            <v>0</v>
          </cell>
        </row>
        <row r="584">
          <cell r="B584">
            <v>280907</v>
          </cell>
          <cell r="C584">
            <v>0</v>
          </cell>
        </row>
        <row r="585">
          <cell r="B585">
            <v>280908</v>
          </cell>
          <cell r="C585">
            <v>0</v>
          </cell>
        </row>
        <row r="586">
          <cell r="B586">
            <v>280921</v>
          </cell>
          <cell r="C586">
            <v>0</v>
          </cell>
        </row>
        <row r="587">
          <cell r="B587">
            <v>281100</v>
          </cell>
          <cell r="C587">
            <v>0</v>
          </cell>
        </row>
        <row r="588">
          <cell r="B588">
            <v>281200</v>
          </cell>
          <cell r="C588">
            <v>0</v>
          </cell>
        </row>
        <row r="589">
          <cell r="B589">
            <v>281300</v>
          </cell>
          <cell r="C589">
            <v>360</v>
          </cell>
        </row>
        <row r="590">
          <cell r="B590">
            <v>281400</v>
          </cell>
          <cell r="C590">
            <v>0</v>
          </cell>
        </row>
        <row r="591">
          <cell r="B591">
            <v>281401</v>
          </cell>
          <cell r="C591">
            <v>0</v>
          </cell>
        </row>
        <row r="592">
          <cell r="B592">
            <v>281402</v>
          </cell>
          <cell r="C592">
            <v>0</v>
          </cell>
        </row>
        <row r="593">
          <cell r="B593">
            <v>281500</v>
          </cell>
          <cell r="C593">
            <v>0</v>
          </cell>
        </row>
        <row r="594">
          <cell r="B594">
            <v>281501</v>
          </cell>
          <cell r="C594">
            <v>0</v>
          </cell>
        </row>
        <row r="595">
          <cell r="B595">
            <v>281502</v>
          </cell>
          <cell r="C595">
            <v>0</v>
          </cell>
        </row>
        <row r="596">
          <cell r="B596">
            <v>281511</v>
          </cell>
          <cell r="C596">
            <v>0</v>
          </cell>
        </row>
        <row r="597">
          <cell r="B597">
            <v>281600</v>
          </cell>
          <cell r="C597">
            <v>0</v>
          </cell>
        </row>
        <row r="598">
          <cell r="B598">
            <v>281601</v>
          </cell>
          <cell r="C598">
            <v>0</v>
          </cell>
        </row>
        <row r="599">
          <cell r="B599">
            <v>281602</v>
          </cell>
          <cell r="C599">
            <v>0</v>
          </cell>
        </row>
        <row r="600">
          <cell r="B600">
            <v>281603</v>
          </cell>
          <cell r="C600">
            <v>0</v>
          </cell>
        </row>
        <row r="601">
          <cell r="B601">
            <v>281604</v>
          </cell>
          <cell r="C601">
            <v>0</v>
          </cell>
        </row>
        <row r="602">
          <cell r="B602">
            <v>281605</v>
          </cell>
          <cell r="C602">
            <v>0</v>
          </cell>
        </row>
        <row r="603">
          <cell r="B603">
            <v>281611</v>
          </cell>
          <cell r="C603">
            <v>0</v>
          </cell>
        </row>
        <row r="604">
          <cell r="B604">
            <v>281612</v>
          </cell>
          <cell r="C604">
            <v>0</v>
          </cell>
        </row>
        <row r="605">
          <cell r="B605">
            <v>281613</v>
          </cell>
          <cell r="C605">
            <v>0</v>
          </cell>
        </row>
        <row r="606">
          <cell r="B606">
            <v>281615</v>
          </cell>
          <cell r="C606">
            <v>0</v>
          </cell>
        </row>
        <row r="607">
          <cell r="B607">
            <v>281700</v>
          </cell>
          <cell r="C607">
            <v>0</v>
          </cell>
        </row>
        <row r="608">
          <cell r="B608">
            <v>281701</v>
          </cell>
          <cell r="C608">
            <v>0</v>
          </cell>
        </row>
        <row r="609">
          <cell r="B609">
            <v>281702</v>
          </cell>
          <cell r="C609">
            <v>0</v>
          </cell>
        </row>
        <row r="610">
          <cell r="B610">
            <v>281711</v>
          </cell>
          <cell r="C610">
            <v>0</v>
          </cell>
        </row>
        <row r="611">
          <cell r="B611">
            <v>281800</v>
          </cell>
          <cell r="C611">
            <v>0</v>
          </cell>
        </row>
        <row r="612">
          <cell r="B612">
            <v>281900</v>
          </cell>
          <cell r="C612">
            <v>29297</v>
          </cell>
        </row>
        <row r="613">
          <cell r="B613">
            <v>281901</v>
          </cell>
          <cell r="C613">
            <v>0</v>
          </cell>
        </row>
        <row r="614">
          <cell r="B614">
            <v>281902</v>
          </cell>
          <cell r="C614">
            <v>112</v>
          </cell>
        </row>
        <row r="615">
          <cell r="B615">
            <v>281903</v>
          </cell>
          <cell r="C615">
            <v>0</v>
          </cell>
        </row>
        <row r="616">
          <cell r="B616">
            <v>281904</v>
          </cell>
          <cell r="C616">
            <v>0</v>
          </cell>
        </row>
        <row r="617">
          <cell r="B617">
            <v>281905</v>
          </cell>
          <cell r="C617">
            <v>0</v>
          </cell>
        </row>
        <row r="618">
          <cell r="B618">
            <v>281906</v>
          </cell>
          <cell r="C618">
            <v>0</v>
          </cell>
        </row>
        <row r="619">
          <cell r="B619">
            <v>281907</v>
          </cell>
          <cell r="C619">
            <v>0</v>
          </cell>
        </row>
        <row r="620">
          <cell r="B620">
            <v>281908</v>
          </cell>
          <cell r="C620">
            <v>0</v>
          </cell>
        </row>
        <row r="621">
          <cell r="B621">
            <v>281909</v>
          </cell>
          <cell r="C621">
            <v>0</v>
          </cell>
        </row>
        <row r="622">
          <cell r="B622">
            <v>281910</v>
          </cell>
          <cell r="C622">
            <v>0</v>
          </cell>
        </row>
        <row r="623">
          <cell r="B623">
            <v>281911</v>
          </cell>
          <cell r="C623">
            <v>0</v>
          </cell>
        </row>
        <row r="624">
          <cell r="B624">
            <v>281921</v>
          </cell>
          <cell r="C624">
            <v>0</v>
          </cell>
        </row>
        <row r="625">
          <cell r="B625">
            <v>281922</v>
          </cell>
          <cell r="C625">
            <v>0</v>
          </cell>
        </row>
        <row r="626">
          <cell r="B626">
            <v>281923</v>
          </cell>
          <cell r="C626">
            <v>0</v>
          </cell>
        </row>
        <row r="627">
          <cell r="B627">
            <v>281924</v>
          </cell>
          <cell r="C627">
            <v>0</v>
          </cell>
        </row>
        <row r="628">
          <cell r="B628">
            <v>281925</v>
          </cell>
          <cell r="C628">
            <v>0</v>
          </cell>
        </row>
        <row r="629">
          <cell r="B629">
            <v>281931</v>
          </cell>
          <cell r="C629">
            <v>29185</v>
          </cell>
        </row>
        <row r="630">
          <cell r="B630">
            <v>281961</v>
          </cell>
          <cell r="C630">
            <v>0</v>
          </cell>
        </row>
        <row r="631">
          <cell r="B631">
            <v>281962</v>
          </cell>
          <cell r="C631">
            <v>0</v>
          </cell>
        </row>
        <row r="632">
          <cell r="B632">
            <v>282200</v>
          </cell>
          <cell r="C632">
            <v>0</v>
          </cell>
        </row>
        <row r="633">
          <cell r="B633">
            <v>282300</v>
          </cell>
          <cell r="C633">
            <v>0</v>
          </cell>
        </row>
        <row r="634">
          <cell r="B634">
            <v>282400</v>
          </cell>
          <cell r="C634">
            <v>0</v>
          </cell>
        </row>
        <row r="635">
          <cell r="B635">
            <v>282000</v>
          </cell>
          <cell r="C635">
            <v>0</v>
          </cell>
        </row>
        <row r="636">
          <cell r="B636">
            <v>282100</v>
          </cell>
          <cell r="C636">
            <v>0</v>
          </cell>
        </row>
        <row r="637">
          <cell r="B637">
            <v>282900</v>
          </cell>
          <cell r="C637">
            <v>0</v>
          </cell>
        </row>
        <row r="638">
          <cell r="B638">
            <v>282901</v>
          </cell>
          <cell r="C638">
            <v>0</v>
          </cell>
        </row>
        <row r="639">
          <cell r="B639">
            <v>282961</v>
          </cell>
          <cell r="C639">
            <v>0</v>
          </cell>
        </row>
        <row r="640">
          <cell r="B640">
            <v>282962</v>
          </cell>
          <cell r="C640">
            <v>0</v>
          </cell>
        </row>
        <row r="641">
          <cell r="B641">
            <v>282963</v>
          </cell>
          <cell r="C641">
            <v>0</v>
          </cell>
        </row>
        <row r="642">
          <cell r="B642">
            <v>283000</v>
          </cell>
          <cell r="C642">
            <v>0</v>
          </cell>
        </row>
        <row r="643">
          <cell r="B643">
            <v>283100</v>
          </cell>
          <cell r="C643">
            <v>24776</v>
          </cell>
        </row>
        <row r="644">
          <cell r="B644">
            <v>283200</v>
          </cell>
          <cell r="C644">
            <v>24776</v>
          </cell>
        </row>
        <row r="645">
          <cell r="B645">
            <v>283201</v>
          </cell>
          <cell r="C645">
            <v>24776</v>
          </cell>
        </row>
        <row r="646">
          <cell r="B646">
            <v>283202</v>
          </cell>
          <cell r="C646">
            <v>24753</v>
          </cell>
        </row>
        <row r="647">
          <cell r="B647">
            <v>283203</v>
          </cell>
          <cell r="C647">
            <v>0</v>
          </cell>
        </row>
        <row r="648">
          <cell r="B648">
            <v>283212</v>
          </cell>
          <cell r="C648">
            <v>23</v>
          </cell>
        </row>
        <row r="649">
          <cell r="B649">
            <v>283213</v>
          </cell>
          <cell r="C649">
            <v>0</v>
          </cell>
        </row>
        <row r="650">
          <cell r="B650">
            <v>283214</v>
          </cell>
          <cell r="C650">
            <v>0</v>
          </cell>
        </row>
        <row r="651">
          <cell r="B651">
            <v>283215</v>
          </cell>
          <cell r="C651">
            <v>0</v>
          </cell>
        </row>
        <row r="652">
          <cell r="B652">
            <v>283211</v>
          </cell>
          <cell r="C652">
            <v>0</v>
          </cell>
        </row>
        <row r="653">
          <cell r="B653">
            <v>283600</v>
          </cell>
          <cell r="C653">
            <v>0</v>
          </cell>
        </row>
        <row r="654">
          <cell r="B654">
            <v>283601</v>
          </cell>
          <cell r="C654">
            <v>0</v>
          </cell>
        </row>
        <row r="655">
          <cell r="B655">
            <v>283602</v>
          </cell>
          <cell r="C655">
            <v>0</v>
          </cell>
        </row>
        <row r="656">
          <cell r="B656">
            <v>283603</v>
          </cell>
          <cell r="C656">
            <v>0</v>
          </cell>
        </row>
        <row r="657">
          <cell r="B657">
            <v>283604</v>
          </cell>
          <cell r="C657">
            <v>0</v>
          </cell>
        </row>
        <row r="658">
          <cell r="B658">
            <v>283605</v>
          </cell>
          <cell r="C658">
            <v>0</v>
          </cell>
        </row>
        <row r="659">
          <cell r="B659">
            <v>283606</v>
          </cell>
          <cell r="C659">
            <v>0</v>
          </cell>
        </row>
        <row r="660">
          <cell r="B660">
            <v>283607</v>
          </cell>
          <cell r="C660">
            <v>0</v>
          </cell>
        </row>
        <row r="661">
          <cell r="B661">
            <v>283608</v>
          </cell>
          <cell r="C661">
            <v>0</v>
          </cell>
        </row>
        <row r="662">
          <cell r="B662">
            <v>283609</v>
          </cell>
          <cell r="C662">
            <v>0</v>
          </cell>
        </row>
        <row r="663">
          <cell r="B663">
            <v>283610</v>
          </cell>
          <cell r="C663">
            <v>0</v>
          </cell>
        </row>
        <row r="664">
          <cell r="B664">
            <v>283611</v>
          </cell>
          <cell r="C664">
            <v>0</v>
          </cell>
        </row>
        <row r="665">
          <cell r="B665">
            <v>283631</v>
          </cell>
          <cell r="C665">
            <v>0</v>
          </cell>
        </row>
        <row r="666">
          <cell r="B666">
            <v>284000</v>
          </cell>
          <cell r="C666">
            <v>79444</v>
          </cell>
        </row>
        <row r="667">
          <cell r="B667">
            <v>284100</v>
          </cell>
          <cell r="C667">
            <v>0</v>
          </cell>
        </row>
        <row r="668">
          <cell r="B668">
            <v>284101</v>
          </cell>
          <cell r="C668">
            <v>0</v>
          </cell>
        </row>
        <row r="669">
          <cell r="B669">
            <v>284102</v>
          </cell>
          <cell r="C669">
            <v>0</v>
          </cell>
        </row>
        <row r="670">
          <cell r="B670">
            <v>284103</v>
          </cell>
          <cell r="C670">
            <v>0</v>
          </cell>
        </row>
        <row r="671">
          <cell r="B671">
            <v>284104</v>
          </cell>
          <cell r="C671">
            <v>0</v>
          </cell>
        </row>
        <row r="672">
          <cell r="B672">
            <v>284105</v>
          </cell>
          <cell r="C672">
            <v>0</v>
          </cell>
        </row>
        <row r="673">
          <cell r="B673">
            <v>284121</v>
          </cell>
          <cell r="C673">
            <v>0</v>
          </cell>
        </row>
        <row r="674">
          <cell r="B674">
            <v>284200</v>
          </cell>
          <cell r="C674">
            <v>0</v>
          </cell>
        </row>
        <row r="675">
          <cell r="B675">
            <v>284300</v>
          </cell>
          <cell r="C675">
            <v>79444</v>
          </cell>
        </row>
        <row r="676">
          <cell r="B676">
            <v>284900</v>
          </cell>
          <cell r="C676">
            <v>0</v>
          </cell>
        </row>
        <row r="677">
          <cell r="B677">
            <v>285000</v>
          </cell>
          <cell r="C677">
            <v>170401</v>
          </cell>
        </row>
        <row r="678">
          <cell r="B678">
            <v>285100</v>
          </cell>
          <cell r="C678">
            <v>170401</v>
          </cell>
        </row>
        <row r="679">
          <cell r="B679">
            <v>286000</v>
          </cell>
          <cell r="C679">
            <v>87933</v>
          </cell>
        </row>
        <row r="680">
          <cell r="B680">
            <v>286100</v>
          </cell>
          <cell r="C680">
            <v>87933</v>
          </cell>
        </row>
        <row r="681">
          <cell r="B681">
            <v>286101</v>
          </cell>
          <cell r="C681">
            <v>0</v>
          </cell>
        </row>
        <row r="682">
          <cell r="B682">
            <v>286102</v>
          </cell>
          <cell r="C682">
            <v>0</v>
          </cell>
        </row>
        <row r="683">
          <cell r="B683">
            <v>286120</v>
          </cell>
          <cell r="C683">
            <v>87933</v>
          </cell>
        </row>
        <row r="684">
          <cell r="B684">
            <v>287000</v>
          </cell>
          <cell r="C684">
            <v>320</v>
          </cell>
        </row>
        <row r="685">
          <cell r="B685">
            <v>287001</v>
          </cell>
          <cell r="C685">
            <v>0</v>
          </cell>
        </row>
        <row r="686">
          <cell r="B686">
            <v>287002</v>
          </cell>
          <cell r="C686">
            <v>0</v>
          </cell>
        </row>
        <row r="687">
          <cell r="B687">
            <v>287003</v>
          </cell>
          <cell r="C687">
            <v>0</v>
          </cell>
        </row>
        <row r="688">
          <cell r="B688">
            <v>287004</v>
          </cell>
          <cell r="C688">
            <v>0</v>
          </cell>
        </row>
        <row r="689">
          <cell r="B689">
            <v>287005</v>
          </cell>
          <cell r="C689">
            <v>320</v>
          </cell>
        </row>
        <row r="690">
          <cell r="B690">
            <v>288000</v>
          </cell>
          <cell r="C690">
            <v>0</v>
          </cell>
        </row>
        <row r="691">
          <cell r="B691">
            <v>229700</v>
          </cell>
          <cell r="C691">
            <v>33946276</v>
          </cell>
          <cell r="E691">
            <v>249700</v>
          </cell>
          <cell r="F691">
            <v>33946276</v>
          </cell>
        </row>
        <row r="692">
          <cell r="E692">
            <v>299600</v>
          </cell>
          <cell r="F692">
            <v>0</v>
          </cell>
        </row>
        <row r="693">
          <cell r="E693">
            <v>299700</v>
          </cell>
          <cell r="F693">
            <v>0</v>
          </cell>
        </row>
        <row r="694">
          <cell r="E694">
            <v>299800</v>
          </cell>
          <cell r="F694">
            <v>0</v>
          </cell>
        </row>
        <row r="695">
          <cell r="E695">
            <v>299900</v>
          </cell>
          <cell r="F695">
            <v>0</v>
          </cell>
        </row>
        <row r="1005">
          <cell r="B1005" t="e">
            <v>#N/A</v>
          </cell>
          <cell r="C1005" t="e">
            <v>#N/A</v>
          </cell>
          <cell r="E1005" t="e">
            <v>#N/A</v>
          </cell>
          <cell r="F100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="110" zoomScaleNormal="110" zoomScalePageLayoutView="0" workbookViewId="0" topLeftCell="A1">
      <selection activeCell="D1" sqref="D1"/>
    </sheetView>
  </sheetViews>
  <sheetFormatPr defaultColWidth="8.88671875" defaultRowHeight="13.5"/>
  <cols>
    <col min="1" max="4" width="12.3359375" style="0" customWidth="1"/>
    <col min="5" max="5" width="20.6640625" style="0" customWidth="1"/>
    <col min="6" max="12" width="12.3359375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4.5" customHeight="1">
      <c r="A3" s="594" t="s">
        <v>357</v>
      </c>
      <c r="B3" s="594"/>
      <c r="C3" s="594"/>
      <c r="D3" s="594"/>
      <c r="E3" s="594"/>
      <c r="F3" s="594"/>
      <c r="G3" s="594"/>
      <c r="H3" s="2"/>
      <c r="I3" s="1"/>
      <c r="J3" s="1"/>
      <c r="K3" s="1"/>
      <c r="L3" s="1"/>
    </row>
    <row r="4" spans="1:12" ht="24" customHeight="1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</row>
    <row r="5" spans="1:12" ht="24" customHeight="1">
      <c r="A5" s="3"/>
      <c r="B5" s="3"/>
      <c r="C5" s="3"/>
      <c r="D5" s="3"/>
      <c r="E5" s="3"/>
      <c r="F5" s="3"/>
      <c r="G5" s="1"/>
      <c r="H5" s="1"/>
      <c r="I5" s="1"/>
      <c r="J5" s="1"/>
      <c r="K5" s="1"/>
      <c r="L5" s="1"/>
    </row>
    <row r="6" spans="1:12" ht="24" customHeight="1">
      <c r="A6" s="3"/>
      <c r="B6" s="3"/>
      <c r="C6" s="3"/>
      <c r="D6" s="3"/>
      <c r="E6" s="3"/>
      <c r="F6" s="3"/>
      <c r="G6" s="1"/>
      <c r="H6" s="1"/>
      <c r="I6" s="1"/>
      <c r="J6" s="1"/>
      <c r="K6" s="1"/>
      <c r="L6" s="1"/>
    </row>
    <row r="7" spans="1:12" ht="24" customHeight="1">
      <c r="A7" s="3"/>
      <c r="B7" s="3"/>
      <c r="C7" s="3"/>
      <c r="D7" s="3"/>
      <c r="E7" s="3"/>
      <c r="F7" s="3"/>
      <c r="G7" s="1"/>
      <c r="H7" s="1"/>
      <c r="I7" s="1"/>
      <c r="J7" s="1"/>
      <c r="K7" s="1"/>
      <c r="L7" s="1"/>
    </row>
    <row r="8" spans="1:12" ht="24" customHeight="1">
      <c r="A8" s="3"/>
      <c r="B8" s="3"/>
      <c r="C8" s="3"/>
      <c r="D8" s="3"/>
      <c r="E8" s="3"/>
      <c r="F8" s="3"/>
      <c r="G8" s="1"/>
      <c r="H8" s="1"/>
      <c r="I8" s="1"/>
      <c r="J8" s="1"/>
      <c r="K8" s="1"/>
      <c r="L8" s="1"/>
    </row>
    <row r="9" spans="1:12" ht="24" customHeight="1">
      <c r="A9" s="4"/>
      <c r="B9" s="4"/>
      <c r="C9" s="4"/>
      <c r="D9" s="4"/>
      <c r="E9" s="4"/>
      <c r="F9" s="4"/>
      <c r="G9" s="1"/>
      <c r="H9" s="1"/>
      <c r="I9" s="1"/>
      <c r="J9" s="1"/>
      <c r="K9" s="1"/>
      <c r="L9" s="1"/>
    </row>
    <row r="10" spans="1:12" ht="24" customHeight="1">
      <c r="A10" s="595" t="s">
        <v>9</v>
      </c>
      <c r="B10" s="595"/>
      <c r="C10" s="595"/>
      <c r="D10" s="595"/>
      <c r="E10" s="595"/>
      <c r="F10" s="595"/>
      <c r="G10" s="595"/>
      <c r="H10" s="5"/>
      <c r="I10" s="6"/>
      <c r="J10" s="6"/>
      <c r="K10" s="6"/>
      <c r="L10" s="6"/>
    </row>
    <row r="11" spans="1:12" ht="24" customHeight="1">
      <c r="A11" s="595" t="s">
        <v>10</v>
      </c>
      <c r="B11" s="595"/>
      <c r="C11" s="595"/>
      <c r="D11" s="595"/>
      <c r="E11" s="595"/>
      <c r="F11" s="595"/>
      <c r="G11" s="595"/>
      <c r="H11" s="5"/>
      <c r="I11" s="6"/>
      <c r="J11" s="6"/>
      <c r="K11" s="6"/>
      <c r="L11" s="6"/>
    </row>
    <row r="12" spans="1:12" ht="24" customHeight="1">
      <c r="A12" s="4"/>
      <c r="B12" s="4"/>
      <c r="C12" s="4"/>
      <c r="D12" s="4"/>
      <c r="E12" s="4"/>
      <c r="F12" s="4"/>
      <c r="G12" s="1"/>
      <c r="H12" s="1"/>
      <c r="I12" s="1"/>
      <c r="J12" s="1"/>
      <c r="K12" s="1"/>
      <c r="L12" s="1"/>
    </row>
    <row r="13" spans="1:12" ht="24" customHeight="1">
      <c r="A13" s="4"/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</row>
    <row r="14" spans="1:12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47.25" customHeight="1">
      <c r="A34" s="593" t="s">
        <v>358</v>
      </c>
      <c r="B34" s="593"/>
      <c r="C34" s="593"/>
      <c r="D34" s="593"/>
      <c r="E34" s="593"/>
      <c r="F34" s="593"/>
      <c r="G34" s="593"/>
      <c r="H34" s="1"/>
      <c r="I34" s="1"/>
      <c r="J34" s="1"/>
      <c r="K34" s="1"/>
      <c r="L34" s="1"/>
    </row>
    <row r="35" spans="1:12" ht="24" customHeight="1">
      <c r="A35" s="1"/>
      <c r="B35" s="1"/>
      <c r="C35" s="1"/>
      <c r="D35" s="1"/>
      <c r="E35" s="1"/>
      <c r="F35" s="7"/>
      <c r="G35" s="7"/>
      <c r="H35" s="7"/>
      <c r="I35" s="1"/>
      <c r="J35" s="1"/>
      <c r="K35" s="1"/>
      <c r="L35" s="1"/>
    </row>
    <row r="36" spans="1:12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4">
    <mergeCell ref="A34:G34"/>
    <mergeCell ref="A3:G3"/>
    <mergeCell ref="A11:G11"/>
    <mergeCell ref="A10:G10"/>
  </mergeCells>
  <printOptions/>
  <pageMargins left="0.7480314960629921" right="0.7480314960629921" top="0.8267716535433072" bottom="0.7480314960629921" header="0.5118110236220472" footer="0.5118110236220472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showGridLines="0" showZeros="0" zoomScalePageLayoutView="0" workbookViewId="0" topLeftCell="A121">
      <selection activeCell="K153" sqref="K153"/>
    </sheetView>
  </sheetViews>
  <sheetFormatPr defaultColWidth="7.5546875" defaultRowHeight="13.5"/>
  <cols>
    <col min="1" max="1" width="2.88671875" style="28" customWidth="1"/>
    <col min="2" max="2" width="19.10546875" style="28" customWidth="1"/>
    <col min="3" max="3" width="6.88671875" style="172" hidden="1" customWidth="1"/>
    <col min="4" max="5" width="14.21484375" style="28" customWidth="1"/>
    <col min="6" max="6" width="2.3359375" style="28" customWidth="1"/>
    <col min="7" max="7" width="2.77734375" style="28" customWidth="1"/>
    <col min="8" max="8" width="18.4453125" style="28" customWidth="1"/>
    <col min="9" max="9" width="6.3359375" style="173" hidden="1" customWidth="1"/>
    <col min="10" max="11" width="14.3359375" style="28" customWidth="1"/>
    <col min="12" max="16384" width="7.5546875" style="28" customWidth="1"/>
  </cols>
  <sheetData>
    <row r="1" spans="1:11" ht="27">
      <c r="A1" s="672" t="s">
        <v>971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</row>
    <row r="2" spans="1:11" ht="15" customHeight="1">
      <c r="A2" s="704" t="s">
        <v>675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</row>
    <row r="3" spans="1:11" ht="15" customHeight="1">
      <c r="A3" s="704" t="s">
        <v>633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</row>
    <row r="4" spans="1:11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" customHeight="1">
      <c r="A5" s="171" t="s">
        <v>972</v>
      </c>
      <c r="K5" s="174" t="s">
        <v>973</v>
      </c>
    </row>
    <row r="6" spans="1:11" ht="12.75" customHeight="1">
      <c r="A6" s="705" t="s">
        <v>686</v>
      </c>
      <c r="B6" s="705"/>
      <c r="C6" s="175"/>
      <c r="D6" s="40" t="s">
        <v>631</v>
      </c>
      <c r="E6" s="40" t="s">
        <v>676</v>
      </c>
      <c r="F6" s="705" t="s">
        <v>688</v>
      </c>
      <c r="G6" s="705"/>
      <c r="H6" s="705"/>
      <c r="I6" s="176"/>
      <c r="J6" s="40" t="s">
        <v>631</v>
      </c>
      <c r="K6" s="40" t="s">
        <v>632</v>
      </c>
    </row>
    <row r="7" spans="1:11" ht="12.75" customHeight="1">
      <c r="A7" s="705" t="s">
        <v>689</v>
      </c>
      <c r="B7" s="705"/>
      <c r="C7" s="175"/>
      <c r="D7" s="40" t="s">
        <v>493</v>
      </c>
      <c r="E7" s="40" t="s">
        <v>493</v>
      </c>
      <c r="F7" s="705" t="s">
        <v>689</v>
      </c>
      <c r="G7" s="705"/>
      <c r="H7" s="705"/>
      <c r="I7" s="176"/>
      <c r="J7" s="40" t="s">
        <v>493</v>
      </c>
      <c r="K7" s="40" t="s">
        <v>493</v>
      </c>
    </row>
    <row r="8" spans="1:11" ht="14.25" customHeight="1">
      <c r="A8" s="177" t="s">
        <v>690</v>
      </c>
      <c r="B8" s="76" t="s">
        <v>691</v>
      </c>
      <c r="C8" s="178"/>
      <c r="D8" s="179">
        <f>SUM(D9:D11,D17:D19)</f>
        <v>38904522</v>
      </c>
      <c r="E8" s="179">
        <f>SUM(E9:E11,E17:E19)</f>
        <v>35768447</v>
      </c>
      <c r="F8" s="700" t="s">
        <v>974</v>
      </c>
      <c r="G8" s="180" t="s">
        <v>690</v>
      </c>
      <c r="H8" s="181" t="s">
        <v>298</v>
      </c>
      <c r="I8" s="182"/>
      <c r="J8" s="179">
        <f>SUM(J9,J12,J23)</f>
        <v>125698609</v>
      </c>
      <c r="K8" s="179">
        <f>SUM(K9,K12,K23)</f>
        <v>116576371</v>
      </c>
    </row>
    <row r="9" spans="1:11" ht="13.5" customHeight="1">
      <c r="A9" s="183">
        <v>1</v>
      </c>
      <c r="B9" s="184" t="s">
        <v>352</v>
      </c>
      <c r="C9" s="185">
        <v>110100</v>
      </c>
      <c r="D9" s="186">
        <f>IF(ISERROR(VLOOKUP(C9,'[1]잔액(신용)'!$B$5:$C$1005,2,0)),0,VLOOKUP(C9,'[1]잔액(신용)'!$B$5:$C$1005,2,0))+IF(ISERROR(VLOOKUP(C9,'[1]잔액(신용)'!$E$5:$F$1005,2,0)),0,VLOOKUP(C9,'[1]잔액(신용)'!$E$5:$F$1005,2,0))</f>
        <v>614412</v>
      </c>
      <c r="E9" s="187">
        <f>IF(ISERROR(VLOOKUP(C9,'[1]잔액(신용전기)'!$B$5:$C$1005,2,0)),0,VLOOKUP(C9,'[1]잔액(신용전기)'!$B$5:$C$1005,2,0))+IF(ISERROR(VLOOKUP(C9,'[1]잔액(신용전기)'!$E$5:$F$1005,2,0)),0,VLOOKUP(C9,'[1]잔액(신용전기)'!$E$5:$F$1005,2,0))</f>
        <v>752470</v>
      </c>
      <c r="F9" s="701"/>
      <c r="G9" s="188">
        <v>1</v>
      </c>
      <c r="H9" s="189" t="s">
        <v>692</v>
      </c>
      <c r="I9" s="190"/>
      <c r="J9" s="475">
        <f>SUM(J10:J11)</f>
        <v>19096099</v>
      </c>
      <c r="K9" s="475">
        <f>SUM(K10:K11)</f>
        <v>16713285</v>
      </c>
    </row>
    <row r="10" spans="1:11" ht="13.5" customHeight="1">
      <c r="A10" s="191">
        <v>2</v>
      </c>
      <c r="B10" s="192" t="s">
        <v>693</v>
      </c>
      <c r="C10" s="185">
        <v>110700</v>
      </c>
      <c r="D10" s="476">
        <f>IF(ISERROR(VLOOKUP(C10,'[1]잔액(신용)'!$B$5:$C$1005,2,0)),0,VLOOKUP(C10,'[1]잔액(신용)'!$B$5:$C$1005,2,0))+IF(ISERROR(VLOOKUP(C10,'[1]잔액(신용)'!$E$5:$F$1005,2,0)),0,VLOOKUP(C10,'[1]잔액(신용)'!$E$5:$F$1005,2,0))</f>
        <v>0</v>
      </c>
      <c r="E10" s="476">
        <f>IF(ISERROR(VLOOKUP(C10,'[1]잔액(신용전기)'!$B$5:$C$1005,2,0)),0,VLOOKUP(C10,'[1]잔액(신용전기)'!$B$5:$C$1005,2,0))+IF(ISERROR(VLOOKUP(C10,'[1]잔액(신용전기)'!$E$5:$F$1005,2,0)),0,VLOOKUP(C10,'[1]잔액(신용전기)'!$E$5:$F$1005,2,0))</f>
        <v>0</v>
      </c>
      <c r="F10" s="701"/>
      <c r="G10" s="193" t="s">
        <v>694</v>
      </c>
      <c r="H10" s="194" t="s">
        <v>695</v>
      </c>
      <c r="I10" s="195">
        <v>131100</v>
      </c>
      <c r="J10" s="477">
        <f>IF(ISERROR(VLOOKUP(I10,'[1]잔액(신용)'!$B$5:$C$1005,2,0)),0,VLOOKUP(I10,'[1]잔액(신용)'!$B$5:$C$1005,2,0))+IF(ISERROR(VLOOKUP(I10,'[1]잔액(신용)'!$E$5:$F$1005,2,0)),0,VLOOKUP(I10,'[1]잔액(신용)'!$E$5:$F$1005,2,0))</f>
        <v>18229384</v>
      </c>
      <c r="K10" s="477">
        <f>IF(ISERROR(VLOOKUP(I10,'[1]잔액(신용전기)'!$B$5:$C$1005,2,0)),0,VLOOKUP(I10,'[1]잔액(신용전기)'!$B$5:$C$1005,2,0))+IF(ISERROR(VLOOKUP(I10,'[1]잔액(신용전기)'!$E$5:$F$1005,2,0)),0,VLOOKUP(I10,'[1]잔액(신용전기)'!$E$5:$F$1005,2,0))</f>
        <v>15797614</v>
      </c>
    </row>
    <row r="11" spans="1:11" ht="13.5" customHeight="1">
      <c r="A11" s="191">
        <v>3</v>
      </c>
      <c r="B11" s="192" t="s">
        <v>454</v>
      </c>
      <c r="C11" s="196"/>
      <c r="D11" s="197">
        <f>SUM(D12:D16)</f>
        <v>38290110</v>
      </c>
      <c r="E11" s="197">
        <f>SUM(E12:E16)</f>
        <v>35015977</v>
      </c>
      <c r="F11" s="701"/>
      <c r="G11" s="193" t="s">
        <v>82</v>
      </c>
      <c r="H11" s="194" t="s">
        <v>697</v>
      </c>
      <c r="I11" s="195">
        <v>131200</v>
      </c>
      <c r="J11" s="477">
        <f>IF(ISERROR(VLOOKUP(I11,'[1]잔액(신용)'!$B$5:$C$1005,2,0)),0,VLOOKUP(I11,'[1]잔액(신용)'!$B$5:$C$1005,2,0))+IF(ISERROR(VLOOKUP(I11,'[1]잔액(신용)'!$E$5:$F$1005,2,0)),0,VLOOKUP(I11,'[1]잔액(신용)'!$E$5:$F$1005,2,0))</f>
        <v>866715</v>
      </c>
      <c r="K11" s="477">
        <f>IF(ISERROR(VLOOKUP(I11,'[1]잔액(신용전기)'!$B$5:$C$1005,2,0)),0,VLOOKUP(I11,'[1]잔액(신용전기)'!$B$5:$C$1005,2,0))+IF(ISERROR(VLOOKUP(I11,'[1]잔액(신용전기)'!$E$5:$F$1005,2,0)),0,VLOOKUP(I11,'[1]잔액(신용전기)'!$E$5:$F$1005,2,0))</f>
        <v>915671</v>
      </c>
    </row>
    <row r="12" spans="1:11" ht="13.5" customHeight="1">
      <c r="A12" s="198" t="s">
        <v>80</v>
      </c>
      <c r="B12" s="192" t="s">
        <v>698</v>
      </c>
      <c r="C12" s="185">
        <v>111200</v>
      </c>
      <c r="D12" s="477">
        <f>IF(ISERROR(VLOOKUP(C12,'[1]잔액(신용)'!$B$5:$C$1005,2,0)),0,VLOOKUP(C12,'[1]잔액(신용)'!$B$5:$C$1005,2,0))+IF(ISERROR(VLOOKUP(C12,'[1]잔액(신용)'!$E$5:$F$1005,2,0)),0,VLOOKUP(C12,'[1]잔액(신용)'!$E$5:$F$1005,2,0))</f>
        <v>11965000</v>
      </c>
      <c r="E12" s="477">
        <f>IF(ISERROR(VLOOKUP(C12,'[1]잔액(신용전기)'!$B$5:$C$1005,2,0)),0,VLOOKUP(C12,'[1]잔액(신용전기)'!$B$5:$C$1005,2,0))+IF(ISERROR(VLOOKUP(C12,'[1]잔액(신용전기)'!$E$5:$F$1005,2,0)),0,VLOOKUP(C12,'[1]잔액(신용전기)'!$E$5:$F$1005,2,0))</f>
        <v>11328000</v>
      </c>
      <c r="F12" s="701"/>
      <c r="G12" s="199">
        <v>2</v>
      </c>
      <c r="H12" s="194" t="s">
        <v>450</v>
      </c>
      <c r="I12" s="190"/>
      <c r="J12" s="478">
        <f>SUM(J13:J22)</f>
        <v>106562224</v>
      </c>
      <c r="K12" s="478">
        <f>SUM(K13:K22)</f>
        <v>99760660</v>
      </c>
    </row>
    <row r="13" spans="1:11" ht="13.5" customHeight="1">
      <c r="A13" s="198" t="s">
        <v>82</v>
      </c>
      <c r="B13" s="192" t="s">
        <v>699</v>
      </c>
      <c r="C13" s="185">
        <v>111300</v>
      </c>
      <c r="D13" s="477">
        <f>IF(ISERROR(VLOOKUP(C13,'[1]잔액(신용)'!$B$5:$C$1005,2,0)),0,VLOOKUP(C13,'[1]잔액(신용)'!$B$5:$C$1005,2,0))+IF(ISERROR(VLOOKUP(C13,'[1]잔액(신용)'!$E$5:$F$1005,2,0)),0,VLOOKUP(C13,'[1]잔액(신용)'!$E$5:$F$1005,2,0))</f>
        <v>24600000</v>
      </c>
      <c r="E13" s="477">
        <f>IF(ISERROR(VLOOKUP(C13,'[1]잔액(신용전기)'!$B$5:$C$1005,2,0)),0,VLOOKUP(C13,'[1]잔액(신용전기)'!$B$5:$C$1005,2,0))+IF(ISERROR(VLOOKUP(C13,'[1]잔액(신용전기)'!$E$5:$F$1005,2,0)),0,VLOOKUP(C13,'[1]잔액(신용전기)'!$E$5:$F$1005,2,0))</f>
        <v>21940000</v>
      </c>
      <c r="F13" s="701"/>
      <c r="G13" s="193" t="s">
        <v>80</v>
      </c>
      <c r="H13" s="194" t="s">
        <v>583</v>
      </c>
      <c r="I13" s="195">
        <v>132100</v>
      </c>
      <c r="J13" s="477">
        <f>IF(ISERROR(VLOOKUP(I13,'[1]잔액(신용)'!$B$5:$C$1005,2,0)),0,VLOOKUP(I13,'[1]잔액(신용)'!$B$5:$C$1005,2,0))+IF(ISERROR(VLOOKUP(I13,'[1]잔액(신용)'!$E$5:$F$1005,2,0)),0,VLOOKUP(I13,'[1]잔액(신용)'!$E$5:$F$1005,2,0))</f>
        <v>3168916</v>
      </c>
      <c r="K13" s="477">
        <f>IF(ISERROR(VLOOKUP(I13,'[1]잔액(신용전기)'!$B$5:$C$1005,2,0)),0,VLOOKUP(I13,'[1]잔액(신용전기)'!$B$5:$C$1005,2,0))+IF(ISERROR(VLOOKUP(I13,'[1]잔액(신용전기)'!$E$5:$F$1005,2,0)),0,VLOOKUP(I13,'[1]잔액(신용전기)'!$E$5:$F$1005,2,0))</f>
        <v>2782127</v>
      </c>
    </row>
    <row r="14" spans="1:11" ht="13.5" customHeight="1">
      <c r="A14" s="198" t="s">
        <v>203</v>
      </c>
      <c r="B14" s="192" t="s">
        <v>700</v>
      </c>
      <c r="C14" s="185">
        <v>111400</v>
      </c>
      <c r="D14" s="477">
        <f>IF(ISERROR(VLOOKUP(C14,'[1]잔액(신용)'!$B$5:$C$1005,2,0)),0,VLOOKUP(C14,'[1]잔액(신용)'!$B$5:$C$1005,2,0))+IF(ISERROR(VLOOKUP(C14,'[1]잔액(신용)'!$E$5:$F$1005,2,0)),0,VLOOKUP(C14,'[1]잔액(신용)'!$E$5:$F$1005,2,0))</f>
        <v>0</v>
      </c>
      <c r="E14" s="477">
        <f>IF(ISERROR(VLOOKUP(C14,'[1]잔액(신용전기)'!$B$5:$C$1005,2,0)),0,VLOOKUP(C14,'[1]잔액(신용전기)'!$B$5:$C$1005,2,0))+IF(ISERROR(VLOOKUP(C14,'[1]잔액(신용전기)'!$E$5:$F$1005,2,0)),0,VLOOKUP(C14,'[1]잔액(신용전기)'!$E$5:$F$1005,2,0))</f>
        <v>0</v>
      </c>
      <c r="F14" s="701"/>
      <c r="G14" s="193" t="s">
        <v>82</v>
      </c>
      <c r="H14" s="194" t="s">
        <v>701</v>
      </c>
      <c r="I14" s="195">
        <v>132200</v>
      </c>
      <c r="J14" s="477">
        <f>IF(ISERROR(VLOOKUP(I14,'[1]잔액(신용)'!$B$5:$C$1005,2,0)),0,VLOOKUP(I14,'[1]잔액(신용)'!$B$5:$C$1005,2,0))+IF(ISERROR(VLOOKUP(I14,'[1]잔액(신용)'!$E$5:$F$1005,2,0)),0,VLOOKUP(I14,'[1]잔액(신용)'!$E$5:$F$1005,2,0))</f>
        <v>3976336</v>
      </c>
      <c r="K14" s="477">
        <f>IF(ISERROR(VLOOKUP(I14,'[1]잔액(신용전기)'!$B$5:$C$1005,2,0)),0,VLOOKUP(I14,'[1]잔액(신용전기)'!$B$5:$C$1005,2,0))+IF(ISERROR(VLOOKUP(I14,'[1]잔액(신용전기)'!$E$5:$F$1005,2,0)),0,VLOOKUP(I14,'[1]잔액(신용전기)'!$E$5:$F$1005,2,0))</f>
        <v>3306537</v>
      </c>
    </row>
    <row r="15" spans="1:11" ht="13.5" customHeight="1">
      <c r="A15" s="198" t="s">
        <v>208</v>
      </c>
      <c r="B15" s="192" t="s">
        <v>702</v>
      </c>
      <c r="C15" s="185">
        <v>111500</v>
      </c>
      <c r="D15" s="477">
        <f>IF(ISERROR(VLOOKUP(C15,'[1]잔액(신용)'!$B$5:$C$1005,2,0)),0,VLOOKUP(C15,'[1]잔액(신용)'!$B$5:$C$1005,2,0))+IF(ISERROR(VLOOKUP(C15,'[1]잔액(신용)'!$E$5:$F$1005,2,0)),0,VLOOKUP(C15,'[1]잔액(신용)'!$E$5:$F$1005,2,0))</f>
        <v>0</v>
      </c>
      <c r="E15" s="477">
        <f>IF(ISERROR(VLOOKUP(C15,'[1]잔액(신용전기)'!$B$5:$C$1005,2,0)),0,VLOOKUP(C15,'[1]잔액(신용전기)'!$B$5:$C$1005,2,0))+IF(ISERROR(VLOOKUP(C15,'[1]잔액(신용전기)'!$E$5:$F$1005,2,0)),0,VLOOKUP(C15,'[1]잔액(신용전기)'!$E$5:$F$1005,2,0))</f>
        <v>0</v>
      </c>
      <c r="F15" s="701"/>
      <c r="G15" s="193" t="s">
        <v>203</v>
      </c>
      <c r="H15" s="194" t="s">
        <v>703</v>
      </c>
      <c r="I15" s="195">
        <v>132300</v>
      </c>
      <c r="J15" s="477">
        <f>IF(ISERROR(VLOOKUP(I15,'[1]잔액(신용)'!$B$5:$C$1005,2,0)),0,VLOOKUP(I15,'[1]잔액(신용)'!$B$5:$C$1005,2,0))+IF(ISERROR(VLOOKUP(I15,'[1]잔액(신용)'!$E$5:$F$1005,2,0)),0,VLOOKUP(I15,'[1]잔액(신용)'!$E$5:$F$1005,2,0))</f>
        <v>3894098</v>
      </c>
      <c r="K15" s="477">
        <f>IF(ISERROR(VLOOKUP(I15,'[1]잔액(신용전기)'!$B$5:$C$1005,2,0)),0,VLOOKUP(I15,'[1]잔액(신용전기)'!$B$5:$C$1005,2,0))+IF(ISERROR(VLOOKUP(I15,'[1]잔액(신용전기)'!$E$5:$F$1005,2,0)),0,VLOOKUP(I15,'[1]잔액(신용전기)'!$E$5:$F$1005,2,0))</f>
        <v>1611078</v>
      </c>
    </row>
    <row r="16" spans="1:11" ht="13.5" customHeight="1">
      <c r="A16" s="198" t="s">
        <v>213</v>
      </c>
      <c r="B16" s="192" t="s">
        <v>704</v>
      </c>
      <c r="C16" s="185">
        <v>111600</v>
      </c>
      <c r="D16" s="477">
        <f>IF(ISERROR(VLOOKUP(C16,'[1]잔액(신용)'!$B$5:$C$1005,2,0)),0,VLOOKUP(C16,'[1]잔액(신용)'!$B$5:$C$1005,2,0))+IF(ISERROR(VLOOKUP(C16,'[1]잔액(신용)'!$E$5:$F$1005,2,0)),0,VLOOKUP(C16,'[1]잔액(신용)'!$E$5:$F$1005,2,0))</f>
        <v>1725110</v>
      </c>
      <c r="E16" s="477">
        <f>IF(ISERROR(VLOOKUP(C16,'[1]잔액(신용전기)'!$B$5:$C$1005,2,0)),0,VLOOKUP(C16,'[1]잔액(신용전기)'!$B$5:$C$1005,2,0))+IF(ISERROR(VLOOKUP(C16,'[1]잔액(신용전기)'!$E$5:$F$1005,2,0)),0,VLOOKUP(C16,'[1]잔액(신용전기)'!$E$5:$F$1005,2,0))</f>
        <v>1747977</v>
      </c>
      <c r="F16" s="701"/>
      <c r="G16" s="193" t="s">
        <v>208</v>
      </c>
      <c r="H16" s="194" t="s">
        <v>705</v>
      </c>
      <c r="I16" s="195">
        <v>132400</v>
      </c>
      <c r="J16" s="477">
        <f>IF(ISERROR(VLOOKUP(I16,'[1]잔액(신용)'!$B$5:$C$1005,2,0)),0,VLOOKUP(I16,'[1]잔액(신용)'!$B$5:$C$1005,2,0))+IF(ISERROR(VLOOKUP(I16,'[1]잔액(신용)'!$E$5:$F$1005,2,0)),0,VLOOKUP(I16,'[1]잔액(신용)'!$E$5:$F$1005,2,0))</f>
        <v>88856000</v>
      </c>
      <c r="K16" s="477">
        <f>IF(ISERROR(VLOOKUP(I16,'[1]잔액(신용전기)'!$B$5:$C$1005,2,0)),0,VLOOKUP(I16,'[1]잔액(신용전기)'!$B$5:$C$1005,2,0))+IF(ISERROR(VLOOKUP(I16,'[1]잔액(신용전기)'!$E$5:$F$1005,2,0)),0,VLOOKUP(I16,'[1]잔액(신용전기)'!$E$5:$F$1005,2,0))</f>
        <v>86397433</v>
      </c>
    </row>
    <row r="17" spans="1:11" ht="13.5" customHeight="1">
      <c r="A17" s="191">
        <v>4</v>
      </c>
      <c r="B17" s="192" t="s">
        <v>456</v>
      </c>
      <c r="C17" s="185">
        <v>112000</v>
      </c>
      <c r="D17" s="477">
        <f>IF(ISERROR(VLOOKUP(C17,'[1]잔액(신용)'!$B$5:$C$1005,2,0)),0,VLOOKUP(C17,'[1]잔액(신용)'!$B$5:$C$1005,2,0))+IF(ISERROR(VLOOKUP(C17,'[1]잔액(신용)'!$E$5:$F$1005,2,0)),0,VLOOKUP(C17,'[1]잔액(신용)'!$E$5:$F$1005,2,0))</f>
        <v>0</v>
      </c>
      <c r="E17" s="477">
        <f>IF(ISERROR(VLOOKUP(C17,'[1]잔액(신용전기)'!$B$5:$C$1005,2,0)),0,VLOOKUP(C17,'[1]잔액(신용전기)'!$B$5:$C$1005,2,0))+IF(ISERROR(VLOOKUP(C17,'[1]잔액(신용전기)'!$E$5:$F$1005,2,0)),0,VLOOKUP(C17,'[1]잔액(신용전기)'!$E$5:$F$1005,2,0))</f>
        <v>0</v>
      </c>
      <c r="F17" s="701"/>
      <c r="G17" s="193" t="s">
        <v>975</v>
      </c>
      <c r="H17" s="194" t="s">
        <v>706</v>
      </c>
      <c r="I17" s="195">
        <v>132500</v>
      </c>
      <c r="J17" s="477">
        <f>IF(ISERROR(VLOOKUP(I17,'[1]잔액(신용)'!$B$5:$C$1005,2,0)),0,VLOOKUP(I17,'[1]잔액(신용)'!$B$5:$C$1005,2,0))+IF(ISERROR(VLOOKUP(I17,'[1]잔액(신용)'!$E$5:$F$1005,2,0)),0,VLOOKUP(I17,'[1]잔액(신용)'!$E$5:$F$1005,2,0))</f>
        <v>2566096</v>
      </c>
      <c r="K17" s="477">
        <f>IF(ISERROR(VLOOKUP(I17,'[1]잔액(신용전기)'!$B$5:$C$1005,2,0)),0,VLOOKUP(I17,'[1]잔액(신용전기)'!$B$5:$C$1005,2,0))+IF(ISERROR(VLOOKUP(I17,'[1]잔액(신용전기)'!$E$5:$F$1005,2,0)),0,VLOOKUP(I17,'[1]잔액(신용전기)'!$E$5:$F$1005,2,0))</f>
        <v>2572652</v>
      </c>
    </row>
    <row r="18" spans="1:11" ht="13.5" customHeight="1">
      <c r="A18" s="200">
        <v>5</v>
      </c>
      <c r="B18" s="201" t="s">
        <v>976</v>
      </c>
      <c r="C18" s="185">
        <v>112900</v>
      </c>
      <c r="D18" s="477">
        <f>IF(ISERROR(VLOOKUP(C18,'[1]잔액(신용)'!$B$5:$C$1005,2,0)),0,VLOOKUP(C18,'[1]잔액(신용)'!$B$5:$C$1005,2,0))+IF(ISERROR(VLOOKUP(C18,'[1]잔액(신용)'!$E$5:$F$1005,2,0)),0,VLOOKUP(C18,'[1]잔액(신용)'!$E$5:$F$1005,2,0))</f>
        <v>0</v>
      </c>
      <c r="E18" s="477">
        <f>IF(ISERROR(VLOOKUP(C18,'[1]잔액(신용전기)'!$B$5:$C$1005,2,0)),0,VLOOKUP(C18,'[1]잔액(신용전기)'!$B$5:$C$1005,2,0))+IF(ISERROR(VLOOKUP(C18,'[1]잔액(신용전기)'!$E$5:$F$1005,2,0)),0,VLOOKUP(C18,'[1]잔액(신용전기)'!$E$5:$F$1005,2,0))</f>
        <v>0</v>
      </c>
      <c r="F18" s="701"/>
      <c r="G18" s="193" t="s">
        <v>977</v>
      </c>
      <c r="H18" s="194" t="s">
        <v>707</v>
      </c>
      <c r="I18" s="195">
        <v>132600</v>
      </c>
      <c r="J18" s="477">
        <f>IF(ISERROR(VLOOKUP(I18,'[1]잔액(신용)'!$B$5:$C$1005,2,0)),0,VLOOKUP(I18,'[1]잔액(신용)'!$B$5:$C$1005,2,0))+IF(ISERROR(VLOOKUP(I18,'[1]잔액(신용)'!$E$5:$F$1005,2,0)),0,VLOOKUP(I18,'[1]잔액(신용)'!$E$5:$F$1005,2,0))</f>
        <v>42468</v>
      </c>
      <c r="K18" s="477">
        <f>IF(ISERROR(VLOOKUP(I18,'[1]잔액(신용전기)'!$B$5:$C$1005,2,0)),0,VLOOKUP(I18,'[1]잔액(신용전기)'!$B$5:$C$1005,2,0))+IF(ISERROR(VLOOKUP(I18,'[1]잔액(신용전기)'!$E$5:$F$1005,2,0)),0,VLOOKUP(I18,'[1]잔액(신용전기)'!$E$5:$F$1005,2,0))</f>
        <v>34854</v>
      </c>
    </row>
    <row r="19" spans="1:11" ht="13.5" customHeight="1">
      <c r="A19" s="200">
        <v>5</v>
      </c>
      <c r="B19" s="201" t="s">
        <v>458</v>
      </c>
      <c r="C19" s="185">
        <v>112800</v>
      </c>
      <c r="D19" s="477">
        <f>IF(ISERROR(VLOOKUP(C19,'[1]잔액(신용)'!$B$5:$C$1005,2,0)),0,VLOOKUP(C19,'[1]잔액(신용)'!$B$5:$C$1005,2,0))+IF(ISERROR(VLOOKUP(C19,'[1]잔액(신용)'!$E$5:$F$1005,2,0)),0,VLOOKUP(C19,'[1]잔액(신용)'!$E$5:$F$1005,2,0))</f>
        <v>0</v>
      </c>
      <c r="E19" s="477">
        <f>IF(ISERROR(VLOOKUP(C19,'[1]잔액(신용전기)'!$B$5:$C$1005,2,0)),0,VLOOKUP(C19,'[1]잔액(신용전기)'!$B$5:$C$1005,2,0))+IF(ISERROR(VLOOKUP(C19,'[1]잔액(신용전기)'!$E$5:$F$1005,2,0)),0,VLOOKUP(C19,'[1]잔액(신용전기)'!$E$5:$F$1005,2,0))</f>
        <v>0</v>
      </c>
      <c r="F19" s="701"/>
      <c r="G19" s="193" t="s">
        <v>978</v>
      </c>
      <c r="H19" s="194" t="s">
        <v>709</v>
      </c>
      <c r="I19" s="195">
        <v>132700</v>
      </c>
      <c r="J19" s="477">
        <f>IF(ISERROR(VLOOKUP(I19,'[1]잔액(신용)'!$B$5:$C$1005,2,0)),0,VLOOKUP(I19,'[1]잔액(신용)'!$B$5:$C$1005,2,0))+IF(ISERROR(VLOOKUP(I19,'[1]잔액(신용)'!$E$5:$F$1005,2,0)),0,VLOOKUP(I19,'[1]잔액(신용)'!$E$5:$F$1005,2,0))</f>
        <v>3592370</v>
      </c>
      <c r="K19" s="477">
        <f>IF(ISERROR(VLOOKUP(I19,'[1]잔액(신용전기)'!$B$5:$C$1005,2,0)),0,VLOOKUP(I19,'[1]잔액(신용전기)'!$B$5:$C$1005,2,0))+IF(ISERROR(VLOOKUP(I19,'[1]잔액(신용전기)'!$E$5:$F$1005,2,0)),0,VLOOKUP(I19,'[1]잔액(신용전기)'!$E$5:$F$1005,2,0))</f>
        <v>2606759</v>
      </c>
    </row>
    <row r="20" spans="1:11" ht="14.25" customHeight="1">
      <c r="A20" s="177" t="s">
        <v>708</v>
      </c>
      <c r="B20" s="76" t="s">
        <v>979</v>
      </c>
      <c r="C20" s="196">
        <v>113200</v>
      </c>
      <c r="D20" s="179">
        <f>SUM(D21:D29)</f>
        <v>0</v>
      </c>
      <c r="E20" s="179">
        <f>SUM(E21:E29)</f>
        <v>0</v>
      </c>
      <c r="F20" s="701"/>
      <c r="G20" s="193" t="s">
        <v>980</v>
      </c>
      <c r="H20" s="194" t="s">
        <v>710</v>
      </c>
      <c r="I20" s="195">
        <v>132800</v>
      </c>
      <c r="J20" s="477">
        <f>IF(ISERROR(VLOOKUP(I20,'[1]잔액(신용)'!$B$5:$C$1005,2,0)),0,VLOOKUP(I20,'[1]잔액(신용)'!$B$5:$C$1005,2,0))+IF(ISERROR(VLOOKUP(I20,'[1]잔액(신용)'!$E$5:$F$1005,2,0)),0,VLOOKUP(I20,'[1]잔액(신용)'!$E$5:$F$1005,2,0))</f>
        <v>465940</v>
      </c>
      <c r="K20" s="477">
        <f>IF(ISERROR(VLOOKUP(I20,'[1]잔액(신용전기)'!$B$5:$C$1005,2,0)),0,VLOOKUP(I20,'[1]잔액(신용전기)'!$B$5:$C$1005,2,0))+IF(ISERROR(VLOOKUP(I20,'[1]잔액(신용전기)'!$E$5:$F$1005,2,0)),0,VLOOKUP(I20,'[1]잔액(신용전기)'!$E$5:$F$1005,2,0))</f>
        <v>449220</v>
      </c>
    </row>
    <row r="21" spans="1:11" ht="13.5" customHeight="1">
      <c r="A21" s="183">
        <v>1</v>
      </c>
      <c r="B21" s="184" t="s">
        <v>981</v>
      </c>
      <c r="C21" s="185">
        <v>113201</v>
      </c>
      <c r="D21" s="476">
        <f>IF(ISERROR(VLOOKUP(C21,'[1]잔액(신용)'!$B$5:$C$1005,2,0)),0,VLOOKUP(C21,'[1]잔액(신용)'!$B$5:$C$1005,2,0))+IF(ISERROR(VLOOKUP(C21,'[1]잔액(신용)'!$E$5:$F$1005,2,0)),0,VLOOKUP(C21,'[1]잔액(신용)'!$E$5:$F$1005,2,0))</f>
        <v>0</v>
      </c>
      <c r="E21" s="476">
        <f>IF(ISERROR(VLOOKUP(C21,'[1]잔액(신용전기)'!$B$5:$C$1005,2,0)),0,VLOOKUP(C21,'[1]잔액(신용전기)'!$B$5:$C$1005,2,0))+IF(ISERROR(VLOOKUP(C21,'[1]잔액(신용전기)'!$E$5:$F$1005,2,0)),0,VLOOKUP(C21,'[1]잔액(신용전기)'!$E$5:$F$1005,2,0))</f>
        <v>0</v>
      </c>
      <c r="F21" s="701"/>
      <c r="G21" s="193" t="s">
        <v>982</v>
      </c>
      <c r="H21" s="194" t="s">
        <v>711</v>
      </c>
      <c r="I21" s="195">
        <v>132900</v>
      </c>
      <c r="J21" s="477">
        <f>IF(ISERROR(VLOOKUP(I21,'[1]잔액(신용)'!$B$5:$C$1005,2,0)),0,VLOOKUP(I21,'[1]잔액(신용)'!$B$5:$C$1005,2,0))+IF(ISERROR(VLOOKUP(I21,'[1]잔액(신용)'!$E$5:$F$1005,2,0)),0,VLOOKUP(I21,'[1]잔액(신용)'!$E$5:$F$1005,2,0))</f>
        <v>0</v>
      </c>
      <c r="K21" s="477">
        <f>IF(ISERROR(VLOOKUP(I21,'[1]잔액(신용전기)'!$B$5:$C$1005,2,0)),0,VLOOKUP(I21,'[1]잔액(신용전기)'!$B$5:$C$1005,2,0))+IF(ISERROR(VLOOKUP(I21,'[1]잔액(신용전기)'!$E$5:$F$1005,2,0)),0,VLOOKUP(I21,'[1]잔액(신용전기)'!$E$5:$F$1005,2,0))</f>
        <v>0</v>
      </c>
    </row>
    <row r="22" spans="1:11" ht="13.5" customHeight="1">
      <c r="A22" s="191">
        <v>2</v>
      </c>
      <c r="B22" s="192" t="s">
        <v>983</v>
      </c>
      <c r="C22" s="185">
        <v>113202</v>
      </c>
      <c r="D22" s="477">
        <f>IF(ISERROR(VLOOKUP(C22,'[1]잔액(신용)'!$B$5:$C$1005,2,0)),0,VLOOKUP(C22,'[1]잔액(신용)'!$B$5:$C$1005,2,0))+IF(ISERROR(VLOOKUP(C22,'[1]잔액(신용)'!$E$5:$F$1005,2,0)),0,VLOOKUP(C22,'[1]잔액(신용)'!$E$5:$F$1005,2,0))</f>
        <v>0</v>
      </c>
      <c r="E22" s="477">
        <f>IF(ISERROR(VLOOKUP(C22,'[1]잔액(신용전기)'!$B$5:$C$1005,2,0)),0,VLOOKUP(C22,'[1]잔액(신용전기)'!$B$5:$C$1005,2,0))+IF(ISERROR(VLOOKUP(C22,'[1]잔액(신용전기)'!$E$5:$F$1005,2,0)),0,VLOOKUP(C22,'[1]잔액(신용전기)'!$E$5:$F$1005,2,0))</f>
        <v>0</v>
      </c>
      <c r="F22" s="701"/>
      <c r="G22" s="193" t="s">
        <v>984</v>
      </c>
      <c r="H22" s="194" t="s">
        <v>584</v>
      </c>
      <c r="I22" s="195">
        <v>133900</v>
      </c>
      <c r="J22" s="477">
        <f>IF(ISERROR(VLOOKUP(I22,'[1]잔액(신용)'!$B$5:$C$1005,2,0)),0,VLOOKUP(I22,'[1]잔액(신용)'!$B$5:$C$1005,2,0))+IF(ISERROR(VLOOKUP(I22,'[1]잔액(신용)'!$E$5:$F$1005,2,0)),0,VLOOKUP(I22,'[1]잔액(신용)'!$E$5:$F$1005,2,0))</f>
        <v>0</v>
      </c>
      <c r="K22" s="477">
        <f>IF(ISERROR(VLOOKUP(I22,'[1]잔액(신용전기)'!$B$5:$C$1005,2,0)),0,VLOOKUP(I22,'[1]잔액(신용전기)'!$B$5:$C$1005,2,0))+IF(ISERROR(VLOOKUP(I22,'[1]잔액(신용전기)'!$E$5:$F$1005,2,0)),0,VLOOKUP(I22,'[1]잔액(신용전기)'!$E$5:$F$1005,2,0))</f>
        <v>0</v>
      </c>
    </row>
    <row r="23" spans="1:11" ht="13.5" customHeight="1">
      <c r="A23" s="191">
        <v>3</v>
      </c>
      <c r="B23" s="192" t="s">
        <v>985</v>
      </c>
      <c r="C23" s="185">
        <v>113203</v>
      </c>
      <c r="D23" s="477">
        <f>IF(ISERROR(VLOOKUP(C23,'[1]잔액(신용)'!$B$5:$C$1005,2,0)),0,VLOOKUP(C23,'[1]잔액(신용)'!$B$5:$C$1005,2,0))+IF(ISERROR(VLOOKUP(C23,'[1]잔액(신용)'!$E$5:$F$1005,2,0)),0,VLOOKUP(C23,'[1]잔액(신용)'!$E$5:$F$1005,2,0))</f>
        <v>0</v>
      </c>
      <c r="E23" s="477">
        <f>IF(ISERROR(VLOOKUP(C23,'[1]잔액(신용전기)'!$B$5:$C$1005,2,0)),0,VLOOKUP(C23,'[1]잔액(신용전기)'!$B$5:$C$1005,2,0))+IF(ISERROR(VLOOKUP(C23,'[1]잔액(신용전기)'!$E$5:$F$1005,2,0)),0,VLOOKUP(C23,'[1]잔액(신용전기)'!$E$5:$F$1005,2,0))</f>
        <v>0</v>
      </c>
      <c r="F23" s="701"/>
      <c r="G23" s="202">
        <v>3</v>
      </c>
      <c r="H23" s="203" t="s">
        <v>451</v>
      </c>
      <c r="I23" s="195">
        <v>134000</v>
      </c>
      <c r="J23" s="479">
        <f>IF(ISERROR(VLOOKUP(I23,'[1]잔액(신용)'!$B$5:$C$1005,2,0)),0,VLOOKUP(I23,'[1]잔액(신용)'!$B$5:$C$1005,2,0))+IF(ISERROR(VLOOKUP(I23,'[1]잔액(신용)'!$E$5:$F$1005,2,0)),0,VLOOKUP(I23,'[1]잔액(신용)'!$E$5:$F$1005,2,0))</f>
        <v>40286</v>
      </c>
      <c r="K23" s="479">
        <f>IF(ISERROR(VLOOKUP(I23,'[1]잔액(신용전기)'!$B$5:$C$1005,2,0)),0,VLOOKUP(I23,'[1]잔액(신용전기)'!$B$5:$C$1005,2,0))+IF(ISERROR(VLOOKUP(I23,'[1]잔액(신용전기)'!$E$5:$F$1005,2,0)),0,VLOOKUP(I23,'[1]잔액(신용전기)'!$E$5:$F$1005,2,0))</f>
        <v>102426</v>
      </c>
    </row>
    <row r="24" spans="1:11" ht="14.25" customHeight="1">
      <c r="A24" s="191">
        <v>4</v>
      </c>
      <c r="B24" s="192" t="s">
        <v>986</v>
      </c>
      <c r="C24" s="185">
        <v>113204</v>
      </c>
      <c r="D24" s="477">
        <f>IF(ISERROR(VLOOKUP(C24,'[1]잔액(신용)'!$B$5:$C$1005,2,0)),0,VLOOKUP(C24,'[1]잔액(신용)'!$B$5:$C$1005,2,0))+IF(ISERROR(VLOOKUP(C24,'[1]잔액(신용)'!$E$5:$F$1005,2,0)),0,VLOOKUP(C24,'[1]잔액(신용)'!$E$5:$F$1005,2,0))</f>
        <v>0</v>
      </c>
      <c r="E24" s="477">
        <f>IF(ISERROR(VLOOKUP(C24,'[1]잔액(신용전기)'!$B$5:$C$1005,2,0)),0,VLOOKUP(C24,'[1]잔액(신용전기)'!$B$5:$C$1005,2,0))+IF(ISERROR(VLOOKUP(C24,'[1]잔액(신용전기)'!$E$5:$F$1005,2,0)),0,VLOOKUP(C24,'[1]잔액(신용전기)'!$E$5:$F$1005,2,0))</f>
        <v>0</v>
      </c>
      <c r="F24" s="701"/>
      <c r="G24" s="180" t="s">
        <v>708</v>
      </c>
      <c r="H24" s="181" t="s">
        <v>712</v>
      </c>
      <c r="I24" s="190"/>
      <c r="J24" s="179">
        <f>SUM(J25,J27:J29)-SUM(J26)</f>
        <v>32037093</v>
      </c>
      <c r="K24" s="179">
        <f>SUM(K25,K27:K29)-SUM(K26)</f>
        <v>35465062</v>
      </c>
    </row>
    <row r="25" spans="1:11" ht="13.5" customHeight="1">
      <c r="A25" s="191">
        <v>5</v>
      </c>
      <c r="B25" s="192" t="s">
        <v>987</v>
      </c>
      <c r="C25" s="185">
        <v>113205</v>
      </c>
      <c r="D25" s="477">
        <f>IF(ISERROR(VLOOKUP(C25,'[1]잔액(신용)'!$B$5:$C$1005,2,0)),0,VLOOKUP(C25,'[1]잔액(신용)'!$B$5:$C$1005,2,0))+IF(ISERROR(VLOOKUP(C25,'[1]잔액(신용)'!$E$5:$F$1005,2,0)),0,VLOOKUP(C25,'[1]잔액(신용)'!$E$5:$F$1005,2,0))</f>
        <v>0</v>
      </c>
      <c r="E25" s="477">
        <f>IF(ISERROR(VLOOKUP(C25,'[1]잔액(신용전기)'!$B$5:$C$1005,2,0)),0,VLOOKUP(C25,'[1]잔액(신용전기)'!$B$5:$C$1005,2,0))+IF(ISERROR(VLOOKUP(C25,'[1]잔액(신용전기)'!$E$5:$F$1005,2,0)),0,VLOOKUP(C25,'[1]잔액(신용전기)'!$E$5:$F$1005,2,0))</f>
        <v>0</v>
      </c>
      <c r="F25" s="701"/>
      <c r="G25" s="188">
        <v>1</v>
      </c>
      <c r="H25" s="189" t="s">
        <v>713</v>
      </c>
      <c r="I25" s="195">
        <v>136100</v>
      </c>
      <c r="J25" s="476">
        <f>IF(ISERROR(VLOOKUP(I25,'[1]잔액(신용)'!$B$5:$C$1005,2,0)),0,VLOOKUP(I25,'[1]잔액(신용)'!$B$5:$C$1005,2,0))+IF(ISERROR(VLOOKUP(I25,'[1]잔액(신용)'!$E$5:$F$1005,2,0)),0,VLOOKUP(I25,'[1]잔액(신용)'!$E$5:$F$1005,2,0))</f>
        <v>0</v>
      </c>
      <c r="K25" s="476">
        <f>IF(ISERROR(VLOOKUP(I25,'[1]잔액(신용전기)'!$B$5:$C$1005,2,0)),0,VLOOKUP(I25,'[1]잔액(신용전기)'!$B$5:$C$1005,2,0))+IF(ISERROR(VLOOKUP(I25,'[1]잔액(신용전기)'!$E$5:$F$1005,2,0)),0,VLOOKUP(I25,'[1]잔액(신용전기)'!$E$5:$F$1005,2,0))</f>
        <v>0</v>
      </c>
    </row>
    <row r="26" spans="1:11" ht="13.5" customHeight="1">
      <c r="A26" s="191">
        <v>6</v>
      </c>
      <c r="B26" s="192" t="s">
        <v>988</v>
      </c>
      <c r="C26" s="185">
        <v>113206</v>
      </c>
      <c r="D26" s="477">
        <f>IF(ISERROR(VLOOKUP(C26,'[1]잔액(신용)'!$B$5:$C$1005,2,0)),0,VLOOKUP(C26,'[1]잔액(신용)'!$B$5:$C$1005,2,0))+IF(ISERROR(VLOOKUP(C26,'[1]잔액(신용)'!$E$5:$F$1005,2,0)),0,VLOOKUP(C26,'[1]잔액(신용)'!$E$5:$F$1005,2,0))</f>
        <v>0</v>
      </c>
      <c r="E26" s="477">
        <f>IF(ISERROR(VLOOKUP(C26,'[1]잔액(신용전기)'!$B$5:$C$1005,2,0)),0,VLOOKUP(C26,'[1]잔액(신용전기)'!$B$5:$C$1005,2,0))+IF(ISERROR(VLOOKUP(C26,'[1]잔액(신용전기)'!$E$5:$F$1005,2,0)),0,VLOOKUP(C26,'[1]잔액(신용전기)'!$E$5:$F$1005,2,0))</f>
        <v>0</v>
      </c>
      <c r="F26" s="701"/>
      <c r="G26" s="199"/>
      <c r="H26" s="204" t="s">
        <v>714</v>
      </c>
      <c r="I26" s="195">
        <v>126301</v>
      </c>
      <c r="J26" s="477">
        <f>IF(ISERROR(VLOOKUP(I26,'[1]잔액(신용)'!$B$5:$C$1005,2,0)),0,VLOOKUP(I26,'[1]잔액(신용)'!$B$5:$C$1005,2,0))+IF(ISERROR(VLOOKUP(I26,'[1]잔액(신용)'!$E$5:$F$1005,2,0)),0,VLOOKUP(I26,'[1]잔액(신용)'!$E$5:$F$1005,2,0))</f>
        <v>0</v>
      </c>
      <c r="K26" s="477">
        <f>IF(ISERROR(VLOOKUP(I26,'[1]잔액(신용전기)'!$B$5:$C$1005,2,0)),0,VLOOKUP(I26,'[1]잔액(신용전기)'!$B$5:$C$1005,2,0))+IF(ISERROR(VLOOKUP(I26,'[1]잔액(신용전기)'!$E$5:$F$1005,2,0)),0,VLOOKUP(I26,'[1]잔액(신용전기)'!$E$5:$F$1005,2,0))</f>
        <v>0</v>
      </c>
    </row>
    <row r="27" spans="1:11" ht="13.5" customHeight="1">
      <c r="A27" s="191">
        <v>7</v>
      </c>
      <c r="B27" s="192" t="s">
        <v>989</v>
      </c>
      <c r="C27" s="185">
        <v>113207</v>
      </c>
      <c r="D27" s="477">
        <f>IF(ISERROR(VLOOKUP(C27,'[1]잔액(신용)'!$B$5:$C$1005,2,0)),0,VLOOKUP(C27,'[1]잔액(신용)'!$B$5:$C$1005,2,0))+IF(ISERROR(VLOOKUP(C27,'[1]잔액(신용)'!$E$5:$F$1005,2,0)),0,VLOOKUP(C27,'[1]잔액(신용)'!$E$5:$F$1005,2,0))</f>
        <v>0</v>
      </c>
      <c r="E27" s="477">
        <f>IF(ISERROR(VLOOKUP(C27,'[1]잔액(신용전기)'!$B$5:$C$1005,2,0)),0,VLOOKUP(C27,'[1]잔액(신용전기)'!$B$5:$C$1005,2,0))+IF(ISERROR(VLOOKUP(C27,'[1]잔액(신용전기)'!$E$5:$F$1005,2,0)),0,VLOOKUP(C27,'[1]잔액(신용전기)'!$E$5:$F$1005,2,0))</f>
        <v>0</v>
      </c>
      <c r="F27" s="701"/>
      <c r="G27" s="199">
        <v>2</v>
      </c>
      <c r="H27" s="194" t="s">
        <v>453</v>
      </c>
      <c r="I27" s="195">
        <v>136200</v>
      </c>
      <c r="J27" s="477">
        <f>IF(ISERROR(VLOOKUP(I27,'[1]잔액(신용)'!$B$5:$C$1005,2,0)),0,VLOOKUP(I27,'[1]잔액(신용)'!$B$5:$C$1005,2,0))+IF(ISERROR(VLOOKUP(I27,'[1]잔액(신용)'!$E$5:$F$1005,2,0)),0,VLOOKUP(I27,'[1]잔액(신용)'!$E$5:$F$1005,2,0))</f>
        <v>32037093</v>
      </c>
      <c r="K27" s="477">
        <f>IF(ISERROR(VLOOKUP(I27,'[1]잔액(신용전기)'!$B$5:$C$1005,2,0)),0,VLOOKUP(I27,'[1]잔액(신용전기)'!$B$5:$C$1005,2,0))+IF(ISERROR(VLOOKUP(I27,'[1]잔액(신용전기)'!$E$5:$F$1005,2,0)),0,VLOOKUP(I27,'[1]잔액(신용전기)'!$E$5:$F$1005,2,0))</f>
        <v>35465062</v>
      </c>
    </row>
    <row r="28" spans="1:11" ht="13.5" customHeight="1">
      <c r="A28" s="51">
        <v>8</v>
      </c>
      <c r="B28" s="52" t="s">
        <v>990</v>
      </c>
      <c r="C28" s="185">
        <v>113208</v>
      </c>
      <c r="D28" s="477">
        <f>IF(ISERROR(VLOOKUP(C28,'[1]잔액(신용)'!$B$5:$C$1005,2,0)),0,VLOOKUP(C28,'[1]잔액(신용)'!$B$5:$C$1005,2,0))+IF(ISERROR(VLOOKUP(C28,'[1]잔액(신용)'!$E$5:$F$1005,2,0)),0,VLOOKUP(C28,'[1]잔액(신용)'!$E$5:$F$1005,2,0))</f>
        <v>0</v>
      </c>
      <c r="E28" s="477">
        <f>IF(ISERROR(VLOOKUP(C28,'[1]잔액(신용전기)'!$B$5:$C$1005,2,0)),0,VLOOKUP(C28,'[1]잔액(신용전기)'!$B$5:$C$1005,2,0))+IF(ISERROR(VLOOKUP(C28,'[1]잔액(신용전기)'!$E$5:$F$1005,2,0)),0,VLOOKUP(C28,'[1]잔액(신용전기)'!$E$5:$F$1005,2,0))</f>
        <v>0</v>
      </c>
      <c r="F28" s="701"/>
      <c r="G28" s="199">
        <v>3</v>
      </c>
      <c r="H28" s="194" t="s">
        <v>991</v>
      </c>
      <c r="I28" s="195">
        <v>136600</v>
      </c>
      <c r="J28" s="477">
        <f>IF(ISERROR(VLOOKUP(I28,'[1]잔액(신용)'!$B$5:$C$1005,2,0)),0,VLOOKUP(I28,'[1]잔액(신용)'!$B$5:$C$1005,2,0))+IF(ISERROR(VLOOKUP(I28,'[1]잔액(신용)'!$E$5:$F$1005,2,0)),0,VLOOKUP(I28,'[1]잔액(신용)'!$E$5:$F$1005,2,0))</f>
        <v>0</v>
      </c>
      <c r="K28" s="477">
        <f>IF(ISERROR(VLOOKUP(I28,'[1]잔액(신용전기)'!$B$5:$C$1005,2,0)),0,VLOOKUP(I28,'[1]잔액(신용전기)'!$B$5:$C$1005,2,0))+IF(ISERROR(VLOOKUP(I28,'[1]잔액(신용전기)'!$E$5:$F$1005,2,0)),0,VLOOKUP(I28,'[1]잔액(신용전기)'!$E$5:$F$1005,2,0))</f>
        <v>0</v>
      </c>
    </row>
    <row r="29" spans="1:11" ht="13.5" customHeight="1">
      <c r="A29" s="200">
        <v>9</v>
      </c>
      <c r="B29" s="201" t="s">
        <v>992</v>
      </c>
      <c r="C29" s="185">
        <v>113221</v>
      </c>
      <c r="D29" s="479">
        <f>IF(ISERROR(VLOOKUP(C29,'[1]잔액(신용)'!$B$5:$C$1005,2,0)),0,VLOOKUP(C29,'[1]잔액(신용)'!$B$5:$C$1005,2,0))+IF(ISERROR(VLOOKUP(C29,'[1]잔액(신용)'!$E$5:$F$1005,2,0)),0,VLOOKUP(C29,'[1]잔액(신용)'!$E$5:$F$1005,2,0))</f>
        <v>0</v>
      </c>
      <c r="E29" s="479">
        <f>IF(ISERROR(VLOOKUP(C29,'[1]잔액(신용전기)'!$B$5:$C$1005,2,0)),0,VLOOKUP(C29,'[1]잔액(신용전기)'!$B$5:$C$1005,2,0))+IF(ISERROR(VLOOKUP(C29,'[1]잔액(신용전기)'!$E$5:$F$1005,2,0)),0,VLOOKUP(C29,'[1]잔액(신용전기)'!$E$5:$F$1005,2,0))</f>
        <v>0</v>
      </c>
      <c r="F29" s="701"/>
      <c r="G29" s="202">
        <v>4</v>
      </c>
      <c r="H29" s="203" t="s">
        <v>455</v>
      </c>
      <c r="I29" s="195">
        <v>136500</v>
      </c>
      <c r="J29" s="477">
        <f>IF(ISERROR(VLOOKUP(I29,'[1]잔액(신용)'!$B$5:$C$1005,2,0)),0,VLOOKUP(I29,'[1]잔액(신용)'!$B$5:$C$1005,2,0))+IF(ISERROR(VLOOKUP(I29,'[1]잔액(신용)'!$E$5:$F$1005,2,0)),0,VLOOKUP(I29,'[1]잔액(신용)'!$E$5:$F$1005,2,0))</f>
        <v>0</v>
      </c>
      <c r="K29" s="477">
        <f>IF(ISERROR(VLOOKUP(I29,'[1]잔액(신용전기)'!$B$5:$C$1005,2,0)),0,VLOOKUP(I29,'[1]잔액(신용전기)'!$B$5:$C$1005,2,0))+IF(ISERROR(VLOOKUP(I29,'[1]잔액(신용전기)'!$E$5:$F$1005,2,0)),0,VLOOKUP(I29,'[1]잔액(신용전기)'!$E$5:$F$1005,2,0))</f>
        <v>0</v>
      </c>
    </row>
    <row r="30" spans="1:11" ht="14.25" customHeight="1">
      <c r="A30" s="177" t="s">
        <v>715</v>
      </c>
      <c r="B30" s="76" t="s">
        <v>993</v>
      </c>
      <c r="C30" s="196">
        <v>113700</v>
      </c>
      <c r="D30" s="179">
        <f>SUM(D31:D41)</f>
        <v>0</v>
      </c>
      <c r="E30" s="179">
        <f>SUM(E31:E41)</f>
        <v>0</v>
      </c>
      <c r="F30" s="701"/>
      <c r="G30" s="180" t="s">
        <v>715</v>
      </c>
      <c r="H30" s="181" t="s">
        <v>716</v>
      </c>
      <c r="I30" s="190"/>
      <c r="J30" s="179">
        <f>SUM(J31:J38,J40:J43,J46:J52)-SUM(J39,J44:J45)</f>
        <v>3143405</v>
      </c>
      <c r="K30" s="179">
        <f>SUM(K31:K38,K40:K43,K46:K52)-SUM(K39,K44:K45)</f>
        <v>2968465</v>
      </c>
    </row>
    <row r="31" spans="1:11" ht="13.5" customHeight="1">
      <c r="A31" s="183">
        <v>1</v>
      </c>
      <c r="B31" s="184" t="s">
        <v>994</v>
      </c>
      <c r="C31" s="185">
        <v>113701</v>
      </c>
      <c r="D31" s="480">
        <f>IF(ISERROR(VLOOKUP(C31,'[1]잔액(신용)'!$B$5:$C$1005,2,0)),0,VLOOKUP(C31,'[1]잔액(신용)'!$B$5:$C$1005,2,0))+IF(ISERROR(VLOOKUP(C31,'[1]잔액(신용)'!$E$5:$F$1005,2,0)),0,VLOOKUP(C31,'[1]잔액(신용)'!$E$5:$F$1005,2,0))</f>
        <v>0</v>
      </c>
      <c r="E31" s="481">
        <f>IF(ISERROR(VLOOKUP(C31,'[1]잔액(신용전기)'!$B$5:$C$1005,2,0)),0,VLOOKUP(C31,'[1]잔액(신용전기)'!$B$5:$C$1005,2,0))+IF(ISERROR(VLOOKUP(C31,'[1]잔액(신용전기)'!$E$5:$F$1005,2,0)),0,VLOOKUP(C31,'[1]잔액(신용전기)'!$E$5:$F$1005,2,0))</f>
        <v>0</v>
      </c>
      <c r="F31" s="701"/>
      <c r="G31" s="188">
        <v>1</v>
      </c>
      <c r="H31" s="189" t="s">
        <v>438</v>
      </c>
      <c r="I31" s="195">
        <v>140100</v>
      </c>
      <c r="J31" s="476">
        <f>IF(ISERROR(VLOOKUP(I31,'[1]잔액(신용)'!$B$5:$C$1005,2,0)),0,VLOOKUP(I31,'[1]잔액(신용)'!$B$5:$C$1005,2,0))+IF(ISERROR(VLOOKUP(I31,'[1]잔액(신용)'!$E$5:$F$1005,2,0)),0,VLOOKUP(I31,'[1]잔액(신용)'!$E$5:$F$1005,2,0))</f>
        <v>0</v>
      </c>
      <c r="K31" s="476">
        <f>IF(ISERROR(VLOOKUP(I31,'[1]잔액(신용전기)'!$B$5:$C$1005,2,0)),0,VLOOKUP(I31,'[1]잔액(신용전기)'!$B$5:$C$1005,2,0))+IF(ISERROR(VLOOKUP(I31,'[1]잔액(신용전기)'!$E$5:$F$1005,2,0)),0,VLOOKUP(I31,'[1]잔액(신용전기)'!$E$5:$F$1005,2,0))</f>
        <v>0</v>
      </c>
    </row>
    <row r="32" spans="1:11" ht="13.5" customHeight="1">
      <c r="A32" s="191">
        <v>2</v>
      </c>
      <c r="B32" s="192" t="s">
        <v>995</v>
      </c>
      <c r="C32" s="185">
        <v>113702</v>
      </c>
      <c r="D32" s="480">
        <f>IF(ISERROR(VLOOKUP(C32,'[1]잔액(신용)'!$B$5:$C$1005,2,0)),0,VLOOKUP(C32,'[1]잔액(신용)'!$B$5:$C$1005,2,0))+IF(ISERROR(VLOOKUP(C32,'[1]잔액(신용)'!$E$5:$F$1005,2,0)),0,VLOOKUP(C32,'[1]잔액(신용)'!$E$5:$F$1005,2,0))</f>
        <v>0</v>
      </c>
      <c r="E32" s="480">
        <f>IF(ISERROR(VLOOKUP(C32,'[1]잔액(신용전기)'!$B$5:$C$1005,2,0)),0,VLOOKUP(C32,'[1]잔액(신용전기)'!$B$5:$C$1005,2,0))+IF(ISERROR(VLOOKUP(C32,'[1]잔액(신용전기)'!$E$5:$F$1005,2,0)),0,VLOOKUP(C32,'[1]잔액(신용전기)'!$E$5:$F$1005,2,0))</f>
        <v>0</v>
      </c>
      <c r="F32" s="701"/>
      <c r="G32" s="199">
        <v>2</v>
      </c>
      <c r="H32" s="194" t="s">
        <v>439</v>
      </c>
      <c r="I32" s="195">
        <v>140200</v>
      </c>
      <c r="J32" s="477">
        <f>IF(ISERROR(VLOOKUP(I32,'[1]잔액(신용)'!$B$5:$C$1005,2,0)),0,VLOOKUP(I32,'[1]잔액(신용)'!$B$5:$C$1005,2,0))+IF(ISERROR(VLOOKUP(I32,'[1]잔액(신용)'!$E$5:$F$1005,2,0)),0,VLOOKUP(I32,'[1]잔액(신용)'!$E$5:$F$1005,2,0))</f>
        <v>22879</v>
      </c>
      <c r="K32" s="477">
        <f>IF(ISERROR(VLOOKUP(I32,'[1]잔액(신용전기)'!$B$5:$C$1005,2,0)),0,VLOOKUP(I32,'[1]잔액(신용전기)'!$B$5:$C$1005,2,0))+IF(ISERROR(VLOOKUP(I32,'[1]잔액(신용전기)'!$E$5:$F$1005,2,0)),0,VLOOKUP(I32,'[1]잔액(신용전기)'!$E$5:$F$1005,2,0))</f>
        <v>56334</v>
      </c>
    </row>
    <row r="33" spans="1:11" ht="13.5" customHeight="1">
      <c r="A33" s="191">
        <v>3</v>
      </c>
      <c r="B33" s="192" t="s">
        <v>996</v>
      </c>
      <c r="C33" s="185">
        <v>113703</v>
      </c>
      <c r="D33" s="480">
        <f>IF(ISERROR(VLOOKUP(C33,'[1]잔액(신용)'!$B$5:$C$1005,2,0)),0,VLOOKUP(C33,'[1]잔액(신용)'!$B$5:$C$1005,2,0))+IF(ISERROR(VLOOKUP(C33,'[1]잔액(신용)'!$E$5:$F$1005,2,0)),0,VLOOKUP(C33,'[1]잔액(신용)'!$E$5:$F$1005,2,0))</f>
        <v>0</v>
      </c>
      <c r="E33" s="480">
        <f>IF(ISERROR(VLOOKUP(C33,'[1]잔액(신용전기)'!$B$5:$C$1005,2,0)),0,VLOOKUP(C33,'[1]잔액(신용전기)'!$B$5:$C$1005,2,0))+IF(ISERROR(VLOOKUP(C33,'[1]잔액(신용전기)'!$E$5:$F$1005,2,0)),0,VLOOKUP(C33,'[1]잔액(신용전기)'!$E$5:$F$1005,2,0))</f>
        <v>0</v>
      </c>
      <c r="F33" s="701"/>
      <c r="G33" s="199">
        <v>3</v>
      </c>
      <c r="H33" s="194" t="s">
        <v>441</v>
      </c>
      <c r="I33" s="195">
        <v>140300</v>
      </c>
      <c r="J33" s="477">
        <f>IF(ISERROR(VLOOKUP(I33,'[1]잔액(신용)'!$B$5:$C$1005,2,0)),0,VLOOKUP(I33,'[1]잔액(신용)'!$B$5:$C$1005,2,0))+IF(ISERROR(VLOOKUP(I33,'[1]잔액(신용)'!$E$5:$F$1005,2,0)),0,VLOOKUP(I33,'[1]잔액(신용)'!$E$5:$F$1005,2,0))</f>
        <v>0</v>
      </c>
      <c r="K33" s="477">
        <f>IF(ISERROR(VLOOKUP(I33,'[1]잔액(신용전기)'!$B$5:$C$1005,2,0)),0,VLOOKUP(I33,'[1]잔액(신용전기)'!$B$5:$C$1005,2,0))+IF(ISERROR(VLOOKUP(I33,'[1]잔액(신용전기)'!$E$5:$F$1005,2,0)),0,VLOOKUP(I33,'[1]잔액(신용전기)'!$E$5:$F$1005,2,0))</f>
        <v>0</v>
      </c>
    </row>
    <row r="34" spans="1:11" ht="13.5" customHeight="1">
      <c r="A34" s="191">
        <v>4</v>
      </c>
      <c r="B34" s="192" t="s">
        <v>997</v>
      </c>
      <c r="C34" s="185">
        <v>113704</v>
      </c>
      <c r="D34" s="480">
        <f>IF(ISERROR(VLOOKUP(C34,'[1]잔액(신용)'!$B$5:$C$1005,2,0)),0,VLOOKUP(C34,'[1]잔액(신용)'!$B$5:$C$1005,2,0))+IF(ISERROR(VLOOKUP(C34,'[1]잔액(신용)'!$E$5:$F$1005,2,0)),0,VLOOKUP(C34,'[1]잔액(신용)'!$E$5:$F$1005,2,0))</f>
        <v>0</v>
      </c>
      <c r="E34" s="480">
        <f>IF(ISERROR(VLOOKUP(C34,'[1]잔액(신용전기)'!$B$5:$C$1005,2,0)),0,VLOOKUP(C34,'[1]잔액(신용전기)'!$B$5:$C$1005,2,0))+IF(ISERROR(VLOOKUP(C34,'[1]잔액(신용전기)'!$E$5:$F$1005,2,0)),0,VLOOKUP(C34,'[1]잔액(신용전기)'!$E$5:$F$1005,2,0))</f>
        <v>0</v>
      </c>
      <c r="F34" s="701"/>
      <c r="G34" s="199">
        <v>4</v>
      </c>
      <c r="H34" s="194" t="s">
        <v>423</v>
      </c>
      <c r="I34" s="195">
        <v>140400</v>
      </c>
      <c r="J34" s="477">
        <f>IF(ISERROR(VLOOKUP(I34,'[1]잔액(신용)'!$B$5:$C$1005,2,0)),0,VLOOKUP(I34,'[1]잔액(신용)'!$B$5:$C$1005,2,0))+IF(ISERROR(VLOOKUP(I34,'[1]잔액(신용)'!$E$5:$F$1005,2,0)),0,VLOOKUP(I34,'[1]잔액(신용)'!$E$5:$F$1005,2,0))</f>
        <v>2298009</v>
      </c>
      <c r="K34" s="477">
        <f>IF(ISERROR(VLOOKUP(I34,'[1]잔액(신용전기)'!$B$5:$C$1005,2,0)),0,VLOOKUP(I34,'[1]잔액(신용전기)'!$B$5:$C$1005,2,0))+IF(ISERROR(VLOOKUP(I34,'[1]잔액(신용전기)'!$E$5:$F$1005,2,0)),0,VLOOKUP(I34,'[1]잔액(신용전기)'!$E$5:$F$1005,2,0))</f>
        <v>2630333</v>
      </c>
    </row>
    <row r="35" spans="1:11" ht="13.5" customHeight="1">
      <c r="A35" s="191">
        <v>5</v>
      </c>
      <c r="B35" s="192" t="s">
        <v>998</v>
      </c>
      <c r="C35" s="185">
        <v>113705</v>
      </c>
      <c r="D35" s="480">
        <f>IF(ISERROR(VLOOKUP(C35,'[1]잔액(신용)'!$B$5:$C$1005,2,0)),0,VLOOKUP(C35,'[1]잔액(신용)'!$B$5:$C$1005,2,0))+IF(ISERROR(VLOOKUP(C35,'[1]잔액(신용)'!$E$5:$F$1005,2,0)),0,VLOOKUP(C35,'[1]잔액(신용)'!$E$5:$F$1005,2,0))</f>
        <v>0</v>
      </c>
      <c r="E35" s="480">
        <f>IF(ISERROR(VLOOKUP(C35,'[1]잔액(신용전기)'!$B$5:$C$1005,2,0)),0,VLOOKUP(C35,'[1]잔액(신용전기)'!$B$5:$C$1005,2,0))+IF(ISERROR(VLOOKUP(C35,'[1]잔액(신용전기)'!$E$5:$F$1005,2,0)),0,VLOOKUP(C35,'[1]잔액(신용전기)'!$E$5:$F$1005,2,0))</f>
        <v>0</v>
      </c>
      <c r="F35" s="701"/>
      <c r="G35" s="199">
        <v>5</v>
      </c>
      <c r="H35" s="194" t="s">
        <v>425</v>
      </c>
      <c r="I35" s="195">
        <v>140500</v>
      </c>
      <c r="J35" s="477">
        <f>IF(ISERROR(VLOOKUP(I35,'[1]잔액(신용)'!$B$5:$C$1005,2,0)),0,VLOOKUP(I35,'[1]잔액(신용)'!$B$5:$C$1005,2,0))+IF(ISERROR(VLOOKUP(I35,'[1]잔액(신용)'!$E$5:$F$1005,2,0)),0,VLOOKUP(I35,'[1]잔액(신용)'!$E$5:$F$1005,2,0))</f>
        <v>1959</v>
      </c>
      <c r="K35" s="477">
        <f>IF(ISERROR(VLOOKUP(I35,'[1]잔액(신용전기)'!$B$5:$C$1005,2,0)),0,VLOOKUP(I35,'[1]잔액(신용전기)'!$B$5:$C$1005,2,0))+IF(ISERROR(VLOOKUP(I35,'[1]잔액(신용전기)'!$E$5:$F$1005,2,0)),0,VLOOKUP(I35,'[1]잔액(신용전기)'!$E$5:$F$1005,2,0))</f>
        <v>51762</v>
      </c>
    </row>
    <row r="36" spans="1:11" ht="13.5" customHeight="1">
      <c r="A36" s="191">
        <v>6</v>
      </c>
      <c r="B36" s="192" t="s">
        <v>999</v>
      </c>
      <c r="C36" s="185">
        <v>113706</v>
      </c>
      <c r="D36" s="480">
        <f>IF(ISERROR(VLOOKUP(C36,'[1]잔액(신용)'!$B$5:$C$1005,2,0)),0,VLOOKUP(C36,'[1]잔액(신용)'!$B$5:$C$1005,2,0))+IF(ISERROR(VLOOKUP(C36,'[1]잔액(신용)'!$E$5:$F$1005,2,0)),0,VLOOKUP(C36,'[1]잔액(신용)'!$E$5:$F$1005,2,0))</f>
        <v>0</v>
      </c>
      <c r="E36" s="480">
        <f>IF(ISERROR(VLOOKUP(C36,'[1]잔액(신용전기)'!$B$5:$C$1005,2,0)),0,VLOOKUP(C36,'[1]잔액(신용전기)'!$B$5:$C$1005,2,0))+IF(ISERROR(VLOOKUP(C36,'[1]잔액(신용전기)'!$E$5:$F$1005,2,0)),0,VLOOKUP(C36,'[1]잔액(신용전기)'!$E$5:$F$1005,2,0))</f>
        <v>0</v>
      </c>
      <c r="F36" s="701"/>
      <c r="G36" s="199">
        <v>6</v>
      </c>
      <c r="H36" s="194" t="s">
        <v>442</v>
      </c>
      <c r="I36" s="195">
        <v>140600</v>
      </c>
      <c r="J36" s="477">
        <f>IF(ISERROR(VLOOKUP(I36,'[1]잔액(신용)'!$B$5:$C$1005,2,0)),0,VLOOKUP(I36,'[1]잔액(신용)'!$B$5:$C$1005,2,0))+IF(ISERROR(VLOOKUP(I36,'[1]잔액(신용)'!$E$5:$F$1005,2,0)),0,VLOOKUP(I36,'[1]잔액(신용)'!$E$5:$F$1005,2,0))</f>
        <v>0</v>
      </c>
      <c r="K36" s="477">
        <f>IF(ISERROR(VLOOKUP(I36,'[1]잔액(신용전기)'!$B$5:$C$1005,2,0)),0,VLOOKUP(I36,'[1]잔액(신용전기)'!$B$5:$C$1005,2,0))+IF(ISERROR(VLOOKUP(I36,'[1]잔액(신용전기)'!$E$5:$F$1005,2,0)),0,VLOOKUP(I36,'[1]잔액(신용전기)'!$E$5:$F$1005,2,0))</f>
        <v>0</v>
      </c>
    </row>
    <row r="37" spans="1:11" ht="13.5" customHeight="1">
      <c r="A37" s="191">
        <v>7</v>
      </c>
      <c r="B37" s="192" t="s">
        <v>1000</v>
      </c>
      <c r="C37" s="185">
        <v>113707</v>
      </c>
      <c r="D37" s="480">
        <f>IF(ISERROR(VLOOKUP(C37,'[1]잔액(신용)'!$B$5:$C$1005,2,0)),0,VLOOKUP(C37,'[1]잔액(신용)'!$B$5:$C$1005,2,0))+IF(ISERROR(VLOOKUP(C37,'[1]잔액(신용)'!$E$5:$F$1005,2,0)),0,VLOOKUP(C37,'[1]잔액(신용)'!$E$5:$F$1005,2,0))</f>
        <v>0</v>
      </c>
      <c r="E37" s="480">
        <f>IF(ISERROR(VLOOKUP(C37,'[1]잔액(신용전기)'!$B$5:$C$1005,2,0)),0,VLOOKUP(C37,'[1]잔액(신용전기)'!$B$5:$C$1005,2,0))+IF(ISERROR(VLOOKUP(C37,'[1]잔액(신용전기)'!$E$5:$F$1005,2,0)),0,VLOOKUP(C37,'[1]잔액(신용전기)'!$E$5:$F$1005,2,0))</f>
        <v>0</v>
      </c>
      <c r="F37" s="701"/>
      <c r="G37" s="199">
        <v>7</v>
      </c>
      <c r="H37" s="194" t="s">
        <v>444</v>
      </c>
      <c r="I37" s="195">
        <v>140700</v>
      </c>
      <c r="J37" s="477">
        <f>IF(ISERROR(VLOOKUP(I37,'[1]잔액(신용)'!$B$5:$C$1005,2,0)),0,VLOOKUP(I37,'[1]잔액(신용)'!$B$5:$C$1005,2,0))+IF(ISERROR(VLOOKUP(I37,'[1]잔액(신용)'!$E$5:$F$1005,2,0)),0,VLOOKUP(I37,'[1]잔액(신용)'!$E$5:$F$1005,2,0))</f>
        <v>75256</v>
      </c>
      <c r="K37" s="477">
        <f>IF(ISERROR(VLOOKUP(I37,'[1]잔액(신용전기)'!$B$5:$C$1005,2,0)),0,VLOOKUP(I37,'[1]잔액(신용전기)'!$B$5:$C$1005,2,0))+IF(ISERROR(VLOOKUP(I37,'[1]잔액(신용전기)'!$E$5:$F$1005,2,0)),0,VLOOKUP(I37,'[1]잔액(신용전기)'!$E$5:$F$1005,2,0))</f>
        <v>115309</v>
      </c>
    </row>
    <row r="38" spans="1:11" ht="13.5" customHeight="1">
      <c r="A38" s="191">
        <v>8</v>
      </c>
      <c r="B38" s="192" t="s">
        <v>1001</v>
      </c>
      <c r="C38" s="185">
        <v>113708</v>
      </c>
      <c r="D38" s="480">
        <f>IF(ISERROR(VLOOKUP(C38,'[1]잔액(신용)'!$B$5:$C$1005,2,0)),0,VLOOKUP(C38,'[1]잔액(신용)'!$B$5:$C$1005,2,0))+IF(ISERROR(VLOOKUP(C38,'[1]잔액(신용)'!$E$5:$F$1005,2,0)),0,VLOOKUP(C38,'[1]잔액(신용)'!$E$5:$F$1005,2,0))</f>
        <v>0</v>
      </c>
      <c r="E38" s="480">
        <f>IF(ISERROR(VLOOKUP(C38,'[1]잔액(신용전기)'!$B$5:$C$1005,2,0)),0,VLOOKUP(C38,'[1]잔액(신용전기)'!$B$5:$C$1005,2,0))+IF(ISERROR(VLOOKUP(C38,'[1]잔액(신용전기)'!$E$5:$F$1005,2,0)),0,VLOOKUP(C38,'[1]잔액(신용전기)'!$E$5:$F$1005,2,0))</f>
        <v>0</v>
      </c>
      <c r="F38" s="701"/>
      <c r="G38" s="199">
        <v>8</v>
      </c>
      <c r="H38" s="194" t="s">
        <v>427</v>
      </c>
      <c r="I38" s="195">
        <v>140800</v>
      </c>
      <c r="J38" s="477">
        <f>IF(ISERROR(VLOOKUP(I38,'[1]잔액(신용)'!$B$5:$C$1005,2,0)),0,VLOOKUP(I38,'[1]잔액(신용)'!$B$5:$C$1005,2,0))+IF(ISERROR(VLOOKUP(I38,'[1]잔액(신용)'!$E$5:$F$1005,2,0)),0,VLOOKUP(I38,'[1]잔액(신용)'!$E$5:$F$1005,2,0))</f>
        <v>5028</v>
      </c>
      <c r="K38" s="477">
        <f>IF(ISERROR(VLOOKUP(I38,'[1]잔액(신용전기)'!$B$5:$C$1005,2,0)),0,VLOOKUP(I38,'[1]잔액(신용전기)'!$B$5:$C$1005,2,0))+IF(ISERROR(VLOOKUP(I38,'[1]잔액(신용전기)'!$E$5:$F$1005,2,0)),0,VLOOKUP(I38,'[1]잔액(신용전기)'!$E$5:$F$1005,2,0))</f>
        <v>3427</v>
      </c>
    </row>
    <row r="39" spans="1:11" ht="13.5" customHeight="1">
      <c r="A39" s="191">
        <v>9</v>
      </c>
      <c r="B39" s="52" t="s">
        <v>1002</v>
      </c>
      <c r="C39" s="185">
        <v>113709</v>
      </c>
      <c r="D39" s="480">
        <f>IF(ISERROR(VLOOKUP(C39,'[1]잔액(신용)'!$B$5:$C$1005,2,0)),0,VLOOKUP(C39,'[1]잔액(신용)'!$B$5:$C$1005,2,0))+IF(ISERROR(VLOOKUP(C39,'[1]잔액(신용)'!$E$5:$F$1005,2,0)),0,VLOOKUP(C39,'[1]잔액(신용)'!$E$5:$F$1005,2,0))</f>
        <v>0</v>
      </c>
      <c r="E39" s="480">
        <f>IF(ISERROR(VLOOKUP(C39,'[1]잔액(신용전기)'!$B$5:$C$1005,2,0)),0,VLOOKUP(C39,'[1]잔액(신용전기)'!$B$5:$C$1005,2,0))+IF(ISERROR(VLOOKUP(C39,'[1]잔액(신용전기)'!$E$5:$F$1005,2,0)),0,VLOOKUP(C39,'[1]잔액(신용전기)'!$E$5:$F$1005,2,0))</f>
        <v>0</v>
      </c>
      <c r="F39" s="701"/>
      <c r="G39" s="199"/>
      <c r="H39" s="204" t="s">
        <v>714</v>
      </c>
      <c r="I39" s="195">
        <v>126311</v>
      </c>
      <c r="J39" s="477">
        <f>IF(ISERROR(VLOOKUP(I39,'[1]잔액(신용)'!$B$5:$C$1005,2,0)),0,VLOOKUP(I39,'[1]잔액(신용)'!$B$5:$C$1005,2,0))+IF(ISERROR(VLOOKUP(I39,'[1]잔액(신용)'!$E$5:$F$1005,2,0)),0,VLOOKUP(I39,'[1]잔액(신용)'!$E$5:$F$1005,2,0))</f>
        <v>0</v>
      </c>
      <c r="K39" s="477">
        <f>IF(ISERROR(VLOOKUP(I39,'[1]잔액(신용전기)'!$B$5:$C$1005,2,0)),0,VLOOKUP(I39,'[1]잔액(신용전기)'!$B$5:$C$1005,2,0))+IF(ISERROR(VLOOKUP(I39,'[1]잔액(신용전기)'!$E$5:$F$1005,2,0)),0,VLOOKUP(I39,'[1]잔액(신용전기)'!$E$5:$F$1005,2,0))</f>
        <v>0</v>
      </c>
    </row>
    <row r="40" spans="1:11" ht="13.5" customHeight="1">
      <c r="A40" s="51">
        <v>10</v>
      </c>
      <c r="B40" s="52" t="s">
        <v>1003</v>
      </c>
      <c r="C40" s="185">
        <v>113710</v>
      </c>
      <c r="D40" s="480">
        <f>IF(ISERROR(VLOOKUP(C40,'[1]잔액(신용)'!$B$5:$C$1005,2,0)),0,VLOOKUP(C40,'[1]잔액(신용)'!$B$5:$C$1005,2,0))+IF(ISERROR(VLOOKUP(C40,'[1]잔액(신용)'!$E$5:$F$1005,2,0)),0,VLOOKUP(C40,'[1]잔액(신용)'!$E$5:$F$1005,2,0))</f>
        <v>0</v>
      </c>
      <c r="E40" s="480">
        <f>IF(ISERROR(VLOOKUP(C40,'[1]잔액(신용전기)'!$B$5:$C$1005,2,0)),0,VLOOKUP(C40,'[1]잔액(신용전기)'!$B$5:$C$1005,2,0))+IF(ISERROR(VLOOKUP(C40,'[1]잔액(신용전기)'!$E$5:$F$1005,2,0)),0,VLOOKUP(C40,'[1]잔액(신용전기)'!$E$5:$F$1005,2,0))</f>
        <v>0</v>
      </c>
      <c r="F40" s="701"/>
      <c r="G40" s="199">
        <v>9</v>
      </c>
      <c r="H40" s="194" t="s">
        <v>434</v>
      </c>
      <c r="I40" s="195">
        <v>140900</v>
      </c>
      <c r="J40" s="477">
        <f>IF(ISERROR(VLOOKUP(I40,'[1]잔액(신용)'!$B$5:$C$1005,2,0)),0,VLOOKUP(I40,'[1]잔액(신용)'!$B$5:$C$1005,2,0))+IF(ISERROR(VLOOKUP(I40,'[1]잔액(신용)'!$E$5:$F$1005,2,0)),0,VLOOKUP(I40,'[1]잔액(신용)'!$E$5:$F$1005,2,0))</f>
        <v>42657</v>
      </c>
      <c r="K40" s="477">
        <f>IF(ISERROR(VLOOKUP(I40,'[1]잔액(신용전기)'!$B$5:$C$1005,2,0)),0,VLOOKUP(I40,'[1]잔액(신용전기)'!$B$5:$C$1005,2,0))+IF(ISERROR(VLOOKUP(I40,'[1]잔액(신용전기)'!$E$5:$F$1005,2,0)),0,VLOOKUP(I40,'[1]잔액(신용전기)'!$E$5:$F$1005,2,0))</f>
        <v>52989</v>
      </c>
    </row>
    <row r="41" spans="1:11" ht="13.5" customHeight="1">
      <c r="A41" s="200">
        <v>11</v>
      </c>
      <c r="B41" s="61" t="s">
        <v>1004</v>
      </c>
      <c r="C41" s="185">
        <v>113721</v>
      </c>
      <c r="D41" s="480">
        <f>IF(ISERROR(VLOOKUP(C41,'[1]잔액(신용)'!$B$5:$C$1005,2,0)),0,VLOOKUP(C41,'[1]잔액(신용)'!$B$5:$C$1005,2,0))+IF(ISERROR(VLOOKUP(C41,'[1]잔액(신용)'!$E$5:$F$1005,2,0)),0,VLOOKUP(C41,'[1]잔액(신용)'!$E$5:$F$1005,2,0))</f>
        <v>0</v>
      </c>
      <c r="E41" s="482">
        <f>IF(ISERROR(VLOOKUP(C41,'[1]잔액(신용전기)'!$B$5:$C$1005,2,0)),0,VLOOKUP(C41,'[1]잔액(신용전기)'!$B$5:$C$1005,2,0))+IF(ISERROR(VLOOKUP(C41,'[1]잔액(신용전기)'!$E$5:$F$1005,2,0)),0,VLOOKUP(C41,'[1]잔액(신용전기)'!$E$5:$F$1005,2,0))</f>
        <v>0</v>
      </c>
      <c r="F41" s="701"/>
      <c r="G41" s="199">
        <v>10</v>
      </c>
      <c r="H41" s="194" t="s">
        <v>436</v>
      </c>
      <c r="I41" s="195">
        <v>141000</v>
      </c>
      <c r="J41" s="477">
        <f>IF(ISERROR(VLOOKUP(I41,'[1]잔액(신용)'!$B$5:$C$1005,2,0)),0,VLOOKUP(I41,'[1]잔액(신용)'!$B$5:$C$1005,2,0))+IF(ISERROR(VLOOKUP(I41,'[1]잔액(신용)'!$E$5:$F$1005,2,0)),0,VLOOKUP(I41,'[1]잔액(신용)'!$E$5:$F$1005,2,0))</f>
        <v>45273</v>
      </c>
      <c r="K41" s="477">
        <f>IF(ISERROR(VLOOKUP(I41,'[1]잔액(신용전기)'!$B$5:$C$1005,2,0)),0,VLOOKUP(I41,'[1]잔액(신용전기)'!$B$5:$C$1005,2,0))+IF(ISERROR(VLOOKUP(I41,'[1]잔액(신용전기)'!$E$5:$F$1005,2,0)),0,VLOOKUP(I41,'[1]잔액(신용전기)'!$E$5:$F$1005,2,0))</f>
        <v>0</v>
      </c>
    </row>
    <row r="42" spans="1:11" ht="14.25" customHeight="1">
      <c r="A42" s="177" t="s">
        <v>717</v>
      </c>
      <c r="B42" s="76" t="s">
        <v>1005</v>
      </c>
      <c r="C42" s="196">
        <v>113400</v>
      </c>
      <c r="D42" s="179">
        <f>SUM(D43:D54)</f>
        <v>926602</v>
      </c>
      <c r="E42" s="179">
        <f>SUM(E43:E54)</f>
        <v>1035165</v>
      </c>
      <c r="F42" s="701"/>
      <c r="G42" s="199">
        <v>11</v>
      </c>
      <c r="H42" s="194" t="s">
        <v>467</v>
      </c>
      <c r="I42" s="195">
        <v>141100</v>
      </c>
      <c r="J42" s="477">
        <f>IF(ISERROR(VLOOKUP(I42,'[1]잔액(신용)'!$B$5:$C$1005,2,0)),0,VLOOKUP(I42,'[1]잔액(신용)'!$B$5:$C$1005,2,0))+IF(ISERROR(VLOOKUP(I42,'[1]잔액(신용)'!$E$5:$F$1005,2,0)),0,VLOOKUP(I42,'[1]잔액(신용)'!$E$5:$F$1005,2,0))</f>
        <v>0</v>
      </c>
      <c r="K42" s="477">
        <f>IF(ISERROR(VLOOKUP(I42,'[1]잔액(신용전기)'!$B$5:$C$1005,2,0)),0,VLOOKUP(I42,'[1]잔액(신용전기)'!$B$5:$C$1005,2,0))+IF(ISERROR(VLOOKUP(I42,'[1]잔액(신용전기)'!$E$5:$F$1005,2,0)),0,VLOOKUP(I42,'[1]잔액(신용전기)'!$E$5:$F$1005,2,0))</f>
        <v>0</v>
      </c>
    </row>
    <row r="43" spans="1:11" ht="13.5" customHeight="1">
      <c r="A43" s="183">
        <v>1</v>
      </c>
      <c r="B43" s="45" t="s">
        <v>1006</v>
      </c>
      <c r="C43" s="205"/>
      <c r="D43" s="481">
        <f>IF(ISERROR(VLOOKUP(113402,'[1]잔액(신용)'!$B$5:$C$1005,2,0)),0,VLOOKUP(113402,'[1]잔액(신용)'!$B$5:$C$1005,2,0))+IF(ISERROR(VLOOKUP(113402,'[1]잔액(신용)'!$E$5:$F$1005,2,0)),0,VLOOKUP(113402,'[1]잔액(신용)'!$E$5:$F$1005,2,0))+IF(ISERROR(VLOOKUP(113403,'[1]잔액(신용)'!$B$5:$C$1005,2,0)),0,VLOOKUP(113403,'[1]잔액(신용)'!$B$5:$C$1005,2,0))+IF(ISERROR(VLOOKUP(113403,'[1]잔액(신용)'!$E$5:$F$1005,2,0)),0,VLOOKUP(113403,'[1]잔액(신용)'!$E$5:$F$1005,2,0))</f>
        <v>0</v>
      </c>
      <c r="E43" s="481">
        <f>IF(ISERROR(VLOOKUP(113402,'[1]잔액(신용전기)'!$B$5:$C$1005,2,0)),0,VLOOKUP(113402,'[1]잔액(신용전기)'!$B$5:$C$1005,2,0))+IF(ISERROR(VLOOKUP(113402,'[1]잔액(신용전기)'!$E$5:$F$1005,2,0)),0,VLOOKUP(113402,'[1]잔액(신용전기)'!$E$5:$F$1005,2,0))+IF(ISERROR(VLOOKUP(113403,'[1]잔액(신용전기)'!$B$5:$C$1005,2,0)),0,VLOOKUP(113403,'[1]잔액(신용전기)'!$B$5:$C$1005,2,0))+IF(ISERROR(VLOOKUP(113403,'[1]잔액(신용전기)'!$E$5:$F$1005,2,0)),0,VLOOKUP(113403,'[1]잔액(신용전기)'!$E$5:$F$1005,2,0))</f>
        <v>0</v>
      </c>
      <c r="F43" s="701"/>
      <c r="G43" s="199">
        <v>12</v>
      </c>
      <c r="H43" s="194" t="s">
        <v>470</v>
      </c>
      <c r="I43" s="195">
        <v>141300</v>
      </c>
      <c r="J43" s="477">
        <f>IF(ISERROR(VLOOKUP(I43,'[1]잔액(신용)'!$B$5:$C$1005,2,0)),0,VLOOKUP(I43,'[1]잔액(신용)'!$B$5:$C$1005,2,0))+IF(ISERROR(VLOOKUP(I43,'[1]잔액(신용)'!$E$5:$F$1005,2,0)),0,VLOOKUP(I43,'[1]잔액(신용)'!$E$5:$F$1005,2,0))</f>
        <v>286769</v>
      </c>
      <c r="K43" s="477">
        <f>IF(ISERROR(VLOOKUP(I43,'[1]잔액(신용전기)'!$B$5:$C$1005,2,0)),0,VLOOKUP(I43,'[1]잔액(신용전기)'!$B$5:$C$1005,2,0))+IF(ISERROR(VLOOKUP(I43,'[1]잔액(신용전기)'!$E$5:$F$1005,2,0)),0,VLOOKUP(I43,'[1]잔액(신용전기)'!$E$5:$F$1005,2,0))</f>
        <v>74807</v>
      </c>
    </row>
    <row r="44" spans="1:11" ht="13.5" customHeight="1">
      <c r="A44" s="191">
        <v>2</v>
      </c>
      <c r="B44" s="52" t="s">
        <v>1007</v>
      </c>
      <c r="C44" s="205"/>
      <c r="D44" s="480">
        <f>IF(ISERROR(VLOOKUP(113407,'[1]잔액(신용)'!$B$5:$C$1005,2,0)),0,VLOOKUP(113407,'[1]잔액(신용)'!$B$5:$C$1005,2,0))+IF(ISERROR(VLOOKUP(113407,'[1]잔액(신용)'!$E$5:$F$1005,2,0)),0,VLOOKUP(113407,'[1]잔액(신용)'!$E$5:$F$1005,2,0))+IF(ISERROR(VLOOKUP(113408,'[1]잔액(신용)'!$B$5:$C$1005,2,0)),0,VLOOKUP(113408,'[1]잔액(신용)'!$B$5:$C$1005,2,0))+IF(ISERROR(VLOOKUP(113408,'[1]잔액(신용)'!$E$5:$F$1005,2,0)),0,VLOOKUP(113408,'[1]잔액(신용)'!$E$5:$F$1005,2,0))</f>
        <v>0</v>
      </c>
      <c r="E44" s="480">
        <f>IF(ISERROR(VLOOKUP(113407,'[1]잔액(신용전기)'!$B$5:$C$1005,2,0)),0,VLOOKUP(113407,'[1]잔액(신용전기)'!$B$5:$C$1005,2,0))+IF(ISERROR(VLOOKUP(113407,'[1]잔액(신용전기)'!$E$5:$F$1005,2,0)),0,VLOOKUP(113407,'[1]잔액(신용전기)'!$E$5:$F$1005,2,0))+IF(ISERROR(VLOOKUP(113408,'[1]잔액(신용전기)'!$B$5:$C$1005,2,0)),0,VLOOKUP(113408,'[1]잔액(신용전기)'!$B$5:$C$1005,2,0))+IF(ISERROR(VLOOKUP(113408,'[1]잔액(신용전기)'!$E$5:$F$1005,2,0)),0,VLOOKUP(113408,'[1]잔액(신용전기)'!$E$5:$F$1005,2,0))</f>
        <v>0</v>
      </c>
      <c r="F44" s="701"/>
      <c r="G44" s="199"/>
      <c r="H44" s="204" t="s">
        <v>472</v>
      </c>
      <c r="I44" s="195">
        <v>126100</v>
      </c>
      <c r="J44" s="477">
        <f>IF(ISERROR(VLOOKUP(I44,'[1]잔액(신용)'!$B$5:$C$1005,2,0)),0,VLOOKUP(I44,'[1]잔액(신용)'!$B$5:$C$1005,2,0))+IF(ISERROR(VLOOKUP(I44,'[1]잔액(신용)'!$E$5:$F$1005,2,0)),0,VLOOKUP(I44,'[1]잔액(신용)'!$E$5:$F$1005,2,0))</f>
        <v>0</v>
      </c>
      <c r="K44" s="477">
        <f>IF(ISERROR(VLOOKUP(I44,'[1]잔액(신용전기)'!$B$5:$C$1005,2,0)),0,VLOOKUP(I44,'[1]잔액(신용전기)'!$B$5:$C$1005,2,0))+IF(ISERROR(VLOOKUP(I44,'[1]잔액(신용전기)'!$E$5:$F$1005,2,0)),0,VLOOKUP(I44,'[1]잔액(신용전기)'!$E$5:$F$1005,2,0))</f>
        <v>0</v>
      </c>
    </row>
    <row r="45" spans="1:11" ht="13.5" customHeight="1">
      <c r="A45" s="191">
        <v>3</v>
      </c>
      <c r="B45" s="52" t="s">
        <v>1008</v>
      </c>
      <c r="C45" s="185">
        <v>113409</v>
      </c>
      <c r="D45" s="480">
        <f>IF(ISERROR(VLOOKUP(C45,'[1]잔액(신용)'!$B$5:$C$1005,2,0)),0,VLOOKUP(C45,'[1]잔액(신용)'!$B$5:$C$1005,2,0))+IF(ISERROR(VLOOKUP(C45,'[1]잔액(신용)'!$E$5:$F$1005,2,0)),0,VLOOKUP(C45,'[1]잔액(신용)'!$E$5:$F$1005,2,0))</f>
        <v>0</v>
      </c>
      <c r="E45" s="480">
        <f>IF(ISERROR(VLOOKUP(C45,'[1]잔액(신용전기)'!$B$5:$C$1005,2,0)),0,VLOOKUP(C45,'[1]잔액(신용전기)'!$B$5:$C$1005,2,0))+IF(ISERROR(VLOOKUP(C45,'[1]잔액(신용전기)'!$E$5:$F$1005,2,0)),0,VLOOKUP(C45,'[1]잔액(신용전기)'!$E$5:$F$1005,2,0))</f>
        <v>0</v>
      </c>
      <c r="F45" s="701"/>
      <c r="G45" s="199"/>
      <c r="H45" s="204" t="s">
        <v>1009</v>
      </c>
      <c r="I45" s="195">
        <v>126200</v>
      </c>
      <c r="J45" s="477">
        <f>IF(ISERROR(VLOOKUP(I45,'[1]잔액(신용)'!$B$5:$C$1005,2,0)),0,VLOOKUP(I45,'[1]잔액(신용)'!$B$5:$C$1005,2,0))+IF(ISERROR(VLOOKUP(I45,'[1]잔액(신용)'!$E$5:$F$1005,2,0)),0,VLOOKUP(I45,'[1]잔액(신용)'!$E$5:$F$1005,2,0))</f>
        <v>216769</v>
      </c>
      <c r="K45" s="477">
        <f>IF(ISERROR(VLOOKUP(I45,'[1]잔액(신용전기)'!$B$5:$C$1005,2,0)),0,VLOOKUP(I45,'[1]잔액(신용전기)'!$B$5:$C$1005,2,0))+IF(ISERROR(VLOOKUP(I45,'[1]잔액(신용전기)'!$E$5:$F$1005,2,0)),0,VLOOKUP(I45,'[1]잔액(신용전기)'!$E$5:$F$1005,2,0))</f>
        <v>74807</v>
      </c>
    </row>
    <row r="46" spans="1:11" ht="13.5" customHeight="1">
      <c r="A46" s="191">
        <v>4</v>
      </c>
      <c r="B46" s="52" t="s">
        <v>1010</v>
      </c>
      <c r="C46" s="185">
        <v>113411</v>
      </c>
      <c r="D46" s="480">
        <f>IF(ISERROR(VLOOKUP(C46,'[1]잔액(신용)'!$B$5:$C$1005,2,0)),0,VLOOKUP(C46,'[1]잔액(신용)'!$B$5:$C$1005,2,0))+IF(ISERROR(VLOOKUP(C46,'[1]잔액(신용)'!$E$5:$F$1005,2,0)),0,VLOOKUP(C46,'[1]잔액(신용)'!$E$5:$F$1005,2,0))</f>
        <v>0</v>
      </c>
      <c r="E46" s="480">
        <f>IF(ISERROR(VLOOKUP(C46,'[1]잔액(신용전기)'!$B$5:$C$1005,2,0)),0,VLOOKUP(C46,'[1]잔액(신용전기)'!$B$5:$C$1005,2,0))+IF(ISERROR(VLOOKUP(C46,'[1]잔액(신용전기)'!$E$5:$F$1005,2,0)),0,VLOOKUP(C46,'[1]잔액(신용전기)'!$E$5:$F$1005,2,0))</f>
        <v>0</v>
      </c>
      <c r="F46" s="701"/>
      <c r="G46" s="199">
        <v>13</v>
      </c>
      <c r="H46" s="194" t="s">
        <v>421</v>
      </c>
      <c r="I46" s="195">
        <v>141400</v>
      </c>
      <c r="J46" s="477">
        <f>IF(ISERROR(VLOOKUP(I46,'[1]잔액(신용)'!$B$5:$C$1005,2,0)),0,VLOOKUP(I46,'[1]잔액(신용)'!$B$5:$C$1005,2,0))+IF(ISERROR(VLOOKUP(I46,'[1]잔액(신용)'!$E$5:$F$1005,2,0)),0,VLOOKUP(I46,'[1]잔액(신용)'!$E$5:$F$1005,2,0))</f>
        <v>79</v>
      </c>
      <c r="K46" s="477">
        <f>IF(ISERROR(VLOOKUP(I46,'[1]잔액(신용전기)'!$B$5:$C$1005,2,0)),0,VLOOKUP(I46,'[1]잔액(신용전기)'!$B$5:$C$1005,2,0))+IF(ISERROR(VLOOKUP(I46,'[1]잔액(신용전기)'!$E$5:$F$1005,2,0)),0,VLOOKUP(I46,'[1]잔액(신용전기)'!$E$5:$F$1005,2,0))</f>
        <v>20</v>
      </c>
    </row>
    <row r="47" spans="1:11" ht="13.5" customHeight="1">
      <c r="A47" s="191">
        <v>5</v>
      </c>
      <c r="B47" s="52" t="s">
        <v>1011</v>
      </c>
      <c r="C47" s="185">
        <v>113412</v>
      </c>
      <c r="D47" s="480">
        <f>IF(ISERROR(VLOOKUP(C47,'[1]잔액(신용)'!$B$5:$C$1005,2,0)),0,VLOOKUP(C47,'[1]잔액(신용)'!$B$5:$C$1005,2,0))+IF(ISERROR(VLOOKUP(C47,'[1]잔액(신용)'!$E$5:$F$1005,2,0)),0,VLOOKUP(C47,'[1]잔액(신용)'!$E$5:$F$1005,2,0))</f>
        <v>0</v>
      </c>
      <c r="E47" s="480">
        <f>IF(ISERROR(VLOOKUP(C47,'[1]잔액(신용전기)'!$B$5:$C$1005,2,0)),0,VLOOKUP(C47,'[1]잔액(신용전기)'!$B$5:$C$1005,2,0))+IF(ISERROR(VLOOKUP(C47,'[1]잔액(신용전기)'!$E$5:$F$1005,2,0)),0,VLOOKUP(C47,'[1]잔액(신용전기)'!$E$5:$F$1005,2,0))</f>
        <v>0</v>
      </c>
      <c r="F47" s="701"/>
      <c r="G47" s="199">
        <v>14</v>
      </c>
      <c r="H47" s="206" t="s">
        <v>1012</v>
      </c>
      <c r="I47" s="195">
        <v>141600</v>
      </c>
      <c r="J47" s="477">
        <f>IF(ISERROR(VLOOKUP(I47,'[1]잔액(신용)'!$B$5:$C$1005,2,0)),0,VLOOKUP(I47,'[1]잔액(신용)'!$B$5:$C$1005,2,0))+IF(ISERROR(VLOOKUP(I47,'[1]잔액(신용)'!$E$5:$F$1005,2,0)),0,VLOOKUP(I47,'[1]잔액(신용)'!$E$5:$F$1005,2,0))</f>
        <v>0</v>
      </c>
      <c r="K47" s="477">
        <f>IF(ISERROR(VLOOKUP(I47,'[1]잔액(신용전기)'!$B$5:$C$1005,2,0)),0,VLOOKUP(I47,'[1]잔액(신용전기)'!$B$5:$C$1005,2,0))+IF(ISERROR(VLOOKUP(I47,'[1]잔액(신용전기)'!$E$5:$F$1005,2,0)),0,VLOOKUP(I47,'[1]잔액(신용전기)'!$E$5:$F$1005,2,0))</f>
        <v>0</v>
      </c>
    </row>
    <row r="48" spans="1:11" ht="13.5" customHeight="1">
      <c r="A48" s="191">
        <v>6</v>
      </c>
      <c r="B48" s="52" t="s">
        <v>1013</v>
      </c>
      <c r="C48" s="185">
        <v>113415</v>
      </c>
      <c r="D48" s="480">
        <f>IF(ISERROR(VLOOKUP(C48,'[1]잔액(신용)'!$B$5:$C$1005,2,0)),0,VLOOKUP(C48,'[1]잔액(신용)'!$B$5:$C$1005,2,0))+IF(ISERROR(VLOOKUP(C48,'[1]잔액(신용)'!$E$5:$F$1005,2,0)),0,VLOOKUP(C48,'[1]잔액(신용)'!$E$5:$F$1005,2,0))</f>
        <v>0</v>
      </c>
      <c r="E48" s="480">
        <f>IF(ISERROR(VLOOKUP(C48,'[1]잔액(신용전기)'!$B$5:$C$1005,2,0)),0,VLOOKUP(C48,'[1]잔액(신용전기)'!$B$5:$C$1005,2,0))+IF(ISERROR(VLOOKUP(C48,'[1]잔액(신용전기)'!$E$5:$F$1005,2,0)),0,VLOOKUP(C48,'[1]잔액(신용전기)'!$E$5:$F$1005,2,0))</f>
        <v>0</v>
      </c>
      <c r="F48" s="701"/>
      <c r="G48" s="207">
        <v>15</v>
      </c>
      <c r="H48" s="206" t="s">
        <v>1014</v>
      </c>
      <c r="I48" s="195">
        <v>141700</v>
      </c>
      <c r="J48" s="477">
        <f>IF(ISERROR(VLOOKUP(I48,'[1]잔액(신용)'!$B$5:$C$1005,2,0)),0,VLOOKUP(I48,'[1]잔액(신용)'!$B$5:$C$1005,2,0))+IF(ISERROR(VLOOKUP(I48,'[1]잔액(신용)'!$E$5:$F$1005,2,0)),0,VLOOKUP(I48,'[1]잔액(신용)'!$E$5:$F$1005,2,0))</f>
        <v>29424</v>
      </c>
      <c r="K48" s="477">
        <f>IF(ISERROR(VLOOKUP(I48,'[1]잔액(신용전기)'!$B$5:$C$1005,2,0)),0,VLOOKUP(I48,'[1]잔액(신용전기)'!$B$5:$C$1005,2,0))+IF(ISERROR(VLOOKUP(I48,'[1]잔액(신용전기)'!$E$5:$F$1005,2,0)),0,VLOOKUP(I48,'[1]잔액(신용전기)'!$E$5:$F$1005,2,0))</f>
        <v>18158</v>
      </c>
    </row>
    <row r="49" spans="1:11" ht="13.5" customHeight="1">
      <c r="A49" s="191">
        <v>7</v>
      </c>
      <c r="B49" s="52" t="s">
        <v>1015</v>
      </c>
      <c r="C49" s="185">
        <v>113418</v>
      </c>
      <c r="D49" s="480">
        <f>IF(ISERROR(VLOOKUP(C49,'[1]잔액(신용)'!$B$5:$C$1005,2,0)),0,VLOOKUP(C49,'[1]잔액(신용)'!$B$5:$C$1005,2,0))+IF(ISERROR(VLOOKUP(C49,'[1]잔액(신용)'!$E$5:$F$1005,2,0)),0,VLOOKUP(C49,'[1]잔액(신용)'!$E$5:$F$1005,2,0))</f>
        <v>0</v>
      </c>
      <c r="E49" s="480">
        <f>IF(ISERROR(VLOOKUP(C49,'[1]잔액(신용전기)'!$B$5:$C$1005,2,0)),0,VLOOKUP(C49,'[1]잔액(신용전기)'!$B$5:$C$1005,2,0))+IF(ISERROR(VLOOKUP(C49,'[1]잔액(신용전기)'!$E$5:$F$1005,2,0)),0,VLOOKUP(C49,'[1]잔액(신용전기)'!$E$5:$F$1005,2,0))</f>
        <v>0</v>
      </c>
      <c r="F49" s="701"/>
      <c r="G49" s="207">
        <v>16</v>
      </c>
      <c r="H49" s="206" t="s">
        <v>1016</v>
      </c>
      <c r="I49" s="195">
        <v>137000</v>
      </c>
      <c r="J49" s="477">
        <f>IF(ISERROR(VLOOKUP(I49,'[1]잔액(신용)'!$B$5:$C$1005,2,0)),0,VLOOKUP(I49,'[1]잔액(신용)'!$B$5:$C$1005,2,0))+IF(ISERROR(VLOOKUP(I49,'[1]잔액(신용)'!$E$5:$F$1005,2,0)),0,VLOOKUP(I49,'[1]잔액(신용)'!$E$5:$F$1005,2,0))</f>
        <v>0</v>
      </c>
      <c r="K49" s="477">
        <f>IF(ISERROR(VLOOKUP(I49,'[1]잔액(신용전기)'!$B$5:$C$1005,2,0)),0,VLOOKUP(I49,'[1]잔액(신용전기)'!$B$5:$C$1005,2,0))+IF(ISERROR(VLOOKUP(I49,'[1]잔액(신용전기)'!$E$5:$F$1005,2,0)),0,VLOOKUP(I49,'[1]잔액(신용전기)'!$E$5:$F$1005,2,0))</f>
        <v>0</v>
      </c>
    </row>
    <row r="50" spans="1:11" ht="13.5" customHeight="1">
      <c r="A50" s="191">
        <v>8</v>
      </c>
      <c r="B50" s="52" t="s">
        <v>1017</v>
      </c>
      <c r="C50" s="185">
        <v>113419</v>
      </c>
      <c r="D50" s="480">
        <f>IF(ISERROR(VLOOKUP(C50,'[1]잔액(신용)'!$B$5:$C$1005,2,0)),0,VLOOKUP(C50,'[1]잔액(신용)'!$B$5:$C$1005,2,0))+IF(ISERROR(VLOOKUP(C50,'[1]잔액(신용)'!$E$5:$F$1005,2,0)),0,VLOOKUP(C50,'[1]잔액(신용)'!$E$5:$F$1005,2,0))</f>
        <v>0</v>
      </c>
      <c r="E50" s="480">
        <f>IF(ISERROR(VLOOKUP(C50,'[1]잔액(신용전기)'!$B$5:$C$1005,2,0)),0,VLOOKUP(C50,'[1]잔액(신용전기)'!$B$5:$C$1005,2,0))+IF(ISERROR(VLOOKUP(C50,'[1]잔액(신용전기)'!$E$5:$F$1005,2,0)),0,VLOOKUP(C50,'[1]잔액(신용전기)'!$E$5:$F$1005,2,0))</f>
        <v>0</v>
      </c>
      <c r="F50" s="701"/>
      <c r="G50" s="199">
        <v>17</v>
      </c>
      <c r="H50" s="194" t="s">
        <v>424</v>
      </c>
      <c r="I50" s="208"/>
      <c r="J50" s="477">
        <f>IF(((IF(ISERROR(VLOOKUP(127000,'[1]잔액(신용)'!$B$5:$C$1005,2,0)),0,VLOOKUP(127000,'[1]잔액(신용)'!$B$5:$C$1005,2,0))+IF(ISERROR(VLOOKUP(127000,'[1]잔액(신용)'!$E$5:$F$1005,2,0)),0,VLOOKUP(127000,'[1]잔액(신용)'!$E$5:$F$1005,2,0)))-(IF(ISERROR(VLOOKUP(147000,'[1]잔액(신용)'!$B$5:$C$1005,2,0)),0,VLOOKUP(147000,'[1]잔액(신용)'!$B$5:$C$1005,2,0))+IF(ISERROR(VLOOKUP(147000,'[1]잔액(신용)'!$E$5:$F$1005,2,0)),0,VLOOKUP(147000,'[1]잔액(신용)'!$E$5:$F$1005,2,0))))&lt;0,((IF(ISERROR(VLOOKUP(127000,'[1]잔액(신용)'!$B$5:$C$1005,2,0)),0,VLOOKUP(127000,'[1]잔액(신용)'!$B$5:$C$1005,2,0))+IF(ISERROR(VLOOKUP(127000,'[1]잔액(신용)'!$E$5:$F$1005,2,0)),0,VLOOKUP(127000,'[1]잔액(신용)'!$E$5:$F$1005,2,0)))-(IF(ISERROR(VLOOKUP(147000,'[1]잔액(신용)'!$B$5:$C$1005,2,0)),0,VLOOKUP(147000,'[1]잔액(신용)'!$B$5:$C$1005,2,0))+IF(ISERROR(VLOOKUP(147000,'[1]잔액(신용)'!$E$5:$F$1005,2,0)),0,VLOOKUP(147000,'[1]잔액(신용)'!$E$5:$F$1005,2,0))))*-1,0)</f>
        <v>0</v>
      </c>
      <c r="K50" s="477">
        <f>IF(((IF(ISERROR(VLOOKUP(127000,'[1]잔액(신용전기)'!$B$5:$C$1005,2,0)),0,VLOOKUP(127000,'[1]잔액(신용전기)'!$B$5:$C$1005,2,0))+IF(ISERROR(VLOOKUP(127000,'[1]잔액(신용전기)'!$E$5:$F$1005,2,0)),0,VLOOKUP(127000,'[1]잔액(신용전기)'!$E$5:$F$1005,2,0)))-(IF(ISERROR(VLOOKUP(147000,'[1]잔액(신용전기)'!$B$5:$C$1005,2,0)),0,VLOOKUP(147000,'[1]잔액(신용전기)'!$B$5:$C$1005,2,0))+IF(ISERROR(VLOOKUP(147000,'[1]잔액(신용전기)'!$E$5:$F$1005,2,0)),0,VLOOKUP(147000,'[1]잔액(신용전기)'!$E$5:$F$1005,2,0))))&lt;0,((IF(ISERROR(VLOOKUP(127000,'[1]잔액(신용전기)'!$B$5:$C$1005,2,0)),0,VLOOKUP(127000,'[1]잔액(신용전기)'!$B$5:$C$1005,2,0))+IF(ISERROR(VLOOKUP(127000,'[1]잔액(신용전기)'!$E$5:$F$1005,2,0)),0,VLOOKUP(127000,'[1]잔액(신용전기)'!$E$5:$F$1005,2,0)))-(IF(ISERROR(VLOOKUP(147000,'[1]잔액(신용전기)'!$B$5:$C$1005,2,0)),0,VLOOKUP(147000,'[1]잔액(신용전기)'!$B$5:$C$1005,2,0))+IF(ISERROR(VLOOKUP(147000,'[1]잔액(신용전기)'!$E$5:$F$1005,2,0)),0,VLOOKUP(147000,'[1]잔액(신용전기)'!$E$5:$F$1005,2,0))))*-1,0)</f>
        <v>0</v>
      </c>
    </row>
    <row r="51" spans="1:11" ht="13.5" customHeight="1">
      <c r="A51" s="191">
        <v>9</v>
      </c>
      <c r="B51" s="52" t="s">
        <v>1018</v>
      </c>
      <c r="C51" s="185">
        <v>113431</v>
      </c>
      <c r="D51" s="480">
        <f>IF(ISERROR(VLOOKUP(C51,'[1]잔액(신용)'!$B$5:$C$1005,2,0)),0,VLOOKUP(C51,'[1]잔액(신용)'!$B$5:$C$1005,2,0))+IF(ISERROR(VLOOKUP(C51,'[1]잔액(신용)'!$E$5:$F$1005,2,0)),0,VLOOKUP(C51,'[1]잔액(신용)'!$E$5:$F$1005,2,0))</f>
        <v>0</v>
      </c>
      <c r="E51" s="480">
        <f>IF(ISERROR(VLOOKUP(C51,'[1]잔액(신용전기)'!$B$5:$C$1005,2,0)),0,VLOOKUP(C51,'[1]잔액(신용전기)'!$B$5:$C$1005,2,0))+IF(ISERROR(VLOOKUP(C51,'[1]잔액(신용전기)'!$E$5:$F$1005,2,0)),0,VLOOKUP(C51,'[1]잔액(신용전기)'!$E$5:$F$1005,2,0))</f>
        <v>0</v>
      </c>
      <c r="F51" s="701"/>
      <c r="G51" s="202">
        <v>18</v>
      </c>
      <c r="H51" s="194" t="s">
        <v>1019</v>
      </c>
      <c r="I51" s="534">
        <v>141800</v>
      </c>
      <c r="J51" s="477">
        <f>IF(ISERROR(VLOOKUP(I51,'[1]잔액(신용)'!$B$5:$C$1005,2,0)),0,VLOOKUP(I51,'[1]잔액(신용)'!$B$5:$C$1005,2,0))+IF(ISERROR(VLOOKUP(I51,'[1]잔액(신용)'!$E$5:$F$1005,2,0)),0,VLOOKUP(I51,'[1]잔액(신용)'!$E$5:$F$1005,2,0))</f>
        <v>0</v>
      </c>
      <c r="K51" s="477">
        <f>IF(ISERROR(VLOOKUP(I51,'[1]잔액(신용전기)'!$B$5:$C$1005,2,0)),0,VLOOKUP(I51,'[1]잔액(신용전기)'!$B$5:$C$1005,2,0))+IF(ISERROR(VLOOKUP(I51,'[1]잔액(신용전기)'!$E$5:$F$1005,2,0)),0,VLOOKUP(I51,'[1]잔액(신용전기)'!$E$5:$F$1005,2,0))</f>
        <v>0</v>
      </c>
    </row>
    <row r="52" spans="1:11" ht="14.25" customHeight="1">
      <c r="A52" s="191">
        <v>10</v>
      </c>
      <c r="B52" s="93" t="s">
        <v>1020</v>
      </c>
      <c r="C52" s="209">
        <v>113461</v>
      </c>
      <c r="D52" s="480">
        <f>IF(ISERROR(VLOOKUP(C52,'[1]잔액(신용)'!$B$5:$C$1005,2,0)),0,VLOOKUP(C52,'[1]잔액(신용)'!$B$5:$C$1005,2,0))+IF(ISERROR(VLOOKUP(C52,'[1]잔액(신용)'!$E$5:$F$1005,2,0)),0,VLOOKUP(C52,'[1]잔액(신용)'!$E$5:$F$1005,2,0))</f>
        <v>0</v>
      </c>
      <c r="E52" s="480">
        <f>IF(ISERROR(VLOOKUP(C52,'[1]잔액(신용전기)'!$B$5:$C$1005,2,0)),0,VLOOKUP(C52,'[1]잔액(신용전기)'!$B$5:$C$1005,2,0))+IF(ISERROR(VLOOKUP(C52,'[1]잔액(신용전기)'!$E$5:$F$1005,2,0)),0,VLOOKUP(C52,'[1]잔액(신용전기)'!$E$5:$F$1005,2,0))</f>
        <v>0</v>
      </c>
      <c r="F52" s="701"/>
      <c r="G52" s="202">
        <v>19</v>
      </c>
      <c r="H52" s="203" t="s">
        <v>720</v>
      </c>
      <c r="I52" s="195">
        <v>141200</v>
      </c>
      <c r="J52" s="479">
        <f>IF(ISERROR(VLOOKUP(141200,'[1]잔액(신용)'!$B$5:$C$1005,2,0)),0,VLOOKUP(141200,'[1]잔액(신용)'!$B$5:$C$1005,2,0))+IF(ISERROR(VLOOKUP(141200,'[1]잔액(신용)'!$E$5:$F$1005,2,0)),0,VLOOKUP(141200,'[1]잔액(신용)'!$E$5:$F$1005,2,0))+IF(ISERROR(VLOOKUP(141500,'[1]잔액(신용)'!$B$5:$C$1005,2,0)),0,VLOOKUP(141500,'[1]잔액(신용)'!$B$5:$C$1005,2,0))+IF(ISERROR(VLOOKUP(141500,'[1]잔액(신용)'!$E$5:$F$1005,2,0)),0,VLOOKUP(141500,'[1]잔액(신용)'!$E$5:$F$1005,2,0))</f>
        <v>552841</v>
      </c>
      <c r="K52" s="479">
        <f>IF(ISERROR(VLOOKUP(I52,'[1]잔액(신용전기)'!$B$5:$C$1005,2,0)),0,VLOOKUP(I52,'[1]잔액(신용전기)'!$B$5:$C$1005,2,0))+IF(ISERROR(VLOOKUP(I52,'[1]잔액(신용전기)'!$E$5:$F$1005,2,0)),0,VLOOKUP(I52,'[1]잔액(신용전기)'!$E$5:$F$1005,2,0))</f>
        <v>40133</v>
      </c>
    </row>
    <row r="53" spans="1:11" ht="14.25" customHeight="1">
      <c r="A53" s="191">
        <v>11</v>
      </c>
      <c r="B53" s="93" t="s">
        <v>1021</v>
      </c>
      <c r="C53" s="209">
        <v>113471</v>
      </c>
      <c r="D53" s="480">
        <f>IF(ISERROR(VLOOKUP(C53,'[1]잔액(신용)'!$B$5:$C$1005,2,0)),0,VLOOKUP(C53,'[1]잔액(신용)'!$B$5:$C$1005,2,0))+IF(ISERROR(VLOOKUP(C53,'[1]잔액(신용)'!$E$5:$F$1005,2,0)),0,VLOOKUP(C53,'[1]잔액(신용)'!$E$5:$F$1005,2,0))</f>
        <v>34075</v>
      </c>
      <c r="E53" s="480">
        <f>IF(ISERROR(VLOOKUP(C53,'[1]잔액(신용전기)'!$B$5:$C$1005,2,0)),0,VLOOKUP(C53,'[1]잔액(신용전기)'!$B$5:$C$1005,2,0))+IF(ISERROR(VLOOKUP(C53,'[1]잔액(신용전기)'!$E$5:$F$1005,2,0)),0,VLOOKUP(C53,'[1]잔액(신용전기)'!$E$5:$F$1005,2,0))</f>
        <v>35165</v>
      </c>
      <c r="F53" s="701"/>
      <c r="G53" s="180" t="s">
        <v>717</v>
      </c>
      <c r="H53" s="181" t="s">
        <v>721</v>
      </c>
      <c r="I53" s="210"/>
      <c r="J53" s="179">
        <f>IF(((IF(ISERROR(VLOOKUP(147800,'[1]잔액(신용)'!$B$5:$C$1005,2,0)),0,VLOOKUP(147800,'[1]잔액(신용)'!$B$5:$C$1005,2,0))+IF(ISERROR(VLOOKUP(147800,'[1]잔액(신용)'!$E$5:$F$1005,2,0)),0,VLOOKUP(147800,'[1]잔액(신용)'!$E$5:$F$1005,2,0)))-(IF(ISERROR(VLOOKUP(127800,'[1]잔액(신용)'!$B$5:$C$1005,2,0)),0,VLOOKUP(127800,'[1]잔액(신용)'!$B$5:$C$1005,2,0))+IF(ISERROR(VLOOKUP(127800,'[1]잔액(신용)'!$E$5:$F$1005,2,0)),0,VLOOKUP(127800,'[1]잔액(신용)'!$E$5:$F$1005,2,0))))&gt;=0,(IF(ISERROR(VLOOKUP(147800,'[1]잔액(신용)'!$B$5:$C$1005,2,0)),0,VLOOKUP(147800,'[1]잔액(신용)'!$B$5:$C$1005,2,0))+IF(ISERROR(VLOOKUP(147800,'[1]잔액(신용)'!$E$5:$F$1005,2,0)),0,VLOOKUP(147800,'[1]잔액(신용)'!$E$5:$F$1005,2,0)))-(IF(ISERROR(VLOOKUP(127800,'[1]잔액(신용)'!$B$5:$C$1005,2,0)),0,VLOOKUP(127800,'[1]잔액(신용)'!$B$5:$C$1005,2,0))+IF(ISERROR(VLOOKUP(127800,'[1]잔액(신용)'!$E$5:$F$1005,2,0)),0,VLOOKUP(127800,'[1]잔액(신용)'!$E$5:$F$1005,2,0))),0)</f>
        <v>0</v>
      </c>
      <c r="K53" s="179">
        <f>IF(((IF(ISERROR(VLOOKUP(147800,'[1]잔액(신용전기)'!$B$5:$C$1005,2,0)),0,VLOOKUP(147800,'[1]잔액(신용전기)'!$B$5:$C$1005,2,0))+IF(ISERROR(VLOOKUP(147800,'[1]잔액(신용전기)'!$E$5:$F$1005,2,0)),0,VLOOKUP(147800,'[1]잔액(신용전기)'!$E$5:$F$1005,2,0)))-(IF(ISERROR(VLOOKUP(127800,'[1]잔액(신용전기)'!$B$5:$C$1005,2,0)),0,VLOOKUP(127800,'[1]잔액(신용전기)'!$B$5:$C$1005,2,0))+IF(ISERROR(VLOOKUP(127800,'[1]잔액(신용전기)'!$E$5:$F$1005,2,0)),0,VLOOKUP(127800,'[1]잔액(신용전기)'!$E$5:$F$1005,2,0))))&gt;=0,(IF(ISERROR(VLOOKUP(147800,'[1]잔액(신용전기)'!$B$5:$C$1005,2,0)),0,VLOOKUP(147800,'[1]잔액(신용전기)'!$B$5:$C$1005,2,0))+IF(ISERROR(VLOOKUP(147800,'[1]잔액(신용전기)'!$E$5:$F$1005,2,0)),0,VLOOKUP(147800,'[1]잔액(신용전기)'!$E$5:$F$1005,2,0)))-(IF(ISERROR(VLOOKUP(127800,'[1]잔액(신용전기)'!$B$5:$C$1005,2,0)),0,VLOOKUP(127800,'[1]잔액(신용전기)'!$B$5:$C$1005,2,0))+IF(ISERROR(VLOOKUP(127800,'[1]잔액(신용전기)'!$E$5:$F$1005,2,0)),0,VLOOKUP(127800,'[1]잔액(신용전기)'!$E$5:$F$1005,2,0))),0)</f>
        <v>0</v>
      </c>
    </row>
    <row r="54" spans="1:11" ht="14.25" customHeight="1">
      <c r="A54" s="65">
        <v>12</v>
      </c>
      <c r="B54" s="61" t="s">
        <v>1022</v>
      </c>
      <c r="C54" s="185">
        <v>113472</v>
      </c>
      <c r="D54" s="482">
        <f>IF(ISERROR(VLOOKUP(C54,'[1]잔액(신용)'!$B$5:$C$1005,2,0)),0,VLOOKUP(C54,'[1]잔액(신용)'!$B$5:$C$1005,2,0))+IF(ISERROR(VLOOKUP(C54,'[1]잔액(신용)'!$E$5:$F$1005,2,0)),0,VLOOKUP(C54,'[1]잔액(신용)'!$E$5:$F$1005,2,0))</f>
        <v>892527</v>
      </c>
      <c r="E54" s="483">
        <f>IF(ISERROR(VLOOKUP(C54,'[1]잔액(신용전기)'!$B$5:$C$1005,2,0)),0,VLOOKUP(C54,'[1]잔액(신용전기)'!$B$5:$C$1005,2,0))+IF(ISERROR(VLOOKUP(C54,'[1]잔액(신용전기)'!$E$5:$F$1005,2,0)),0,VLOOKUP(C54,'[1]잔액(신용전기)'!$E$5:$F$1005,2,0))</f>
        <v>1000000</v>
      </c>
      <c r="F54" s="701"/>
      <c r="G54" s="211" t="s">
        <v>469</v>
      </c>
      <c r="H54" s="212" t="s">
        <v>722</v>
      </c>
      <c r="I54" s="213"/>
      <c r="J54" s="214"/>
      <c r="K54" s="214"/>
    </row>
    <row r="55" spans="1:11" ht="14.25" customHeight="1">
      <c r="A55" s="177" t="s">
        <v>469</v>
      </c>
      <c r="B55" s="76" t="s">
        <v>1023</v>
      </c>
      <c r="C55" s="185">
        <v>113600</v>
      </c>
      <c r="D55" s="179">
        <f>IF(ISERROR(VLOOKUP(C55,'[1]잔액(신용)'!$B$5:$C$1005,2,0)),0,VLOOKUP(C55,'[1]잔액(신용)'!$B$5:$C$1005,2,0))+IF(ISERROR(VLOOKUP(C55,'[1]잔액(신용)'!$E$5:$F$1005,2,0)),0,VLOOKUP(C55,'[1]잔액(신용)'!$E$5:$F$1005,2,0))</f>
        <v>0</v>
      </c>
      <c r="E55" s="179">
        <f>IF(ISERROR(VLOOKUP(C55,'[1]잔액(신용전기)'!$B$5:$C$1005,2,0)),0,VLOOKUP(C55,'[1]잔액(신용전기)'!$B$5:$C$1005,2,0))+IF(ISERROR(VLOOKUP(C55,'[1]잔액(신용전기)'!$E$5:$F$1005,2,0)),0,VLOOKUP(C55,'[1]잔액(신용전기)'!$E$5:$F$1005,2,0))</f>
        <v>0</v>
      </c>
      <c r="F55" s="702"/>
      <c r="G55" s="699" t="s">
        <v>723</v>
      </c>
      <c r="H55" s="699"/>
      <c r="I55" s="215"/>
      <c r="J55" s="216">
        <f>SUM(J8,J24,J30,J53,J54)</f>
        <v>160879107</v>
      </c>
      <c r="K55" s="216">
        <f>SUM(K8,K24,K30,K53,K54)</f>
        <v>155009898</v>
      </c>
    </row>
    <row r="56" spans="1:11" ht="14.25" customHeight="1">
      <c r="A56" s="177" t="s">
        <v>725</v>
      </c>
      <c r="B56" s="76" t="s">
        <v>726</v>
      </c>
      <c r="C56" s="196"/>
      <c r="D56" s="179">
        <f>SUM(D57,D74,D93)-SUM(D58:D59,D75,D94)</f>
        <v>121254379</v>
      </c>
      <c r="E56" s="179">
        <f>SUM(E57,E74,E93)-SUM(E58:E59,E75,E94)</f>
        <v>115926059</v>
      </c>
      <c r="F56" s="217"/>
      <c r="G56" s="671" t="s">
        <v>473</v>
      </c>
      <c r="H56" s="671"/>
      <c r="I56" s="218"/>
      <c r="J56" s="219">
        <f>'[1]3.일반(BS)'!J58</f>
        <v>4807536</v>
      </c>
      <c r="K56" s="219">
        <f>'[1]3.일반(BS)'!K58</f>
        <v>4491460</v>
      </c>
    </row>
    <row r="57" spans="1:11" ht="13.5" customHeight="1">
      <c r="A57" s="183">
        <v>1</v>
      </c>
      <c r="B57" s="184" t="s">
        <v>462</v>
      </c>
      <c r="C57" s="196"/>
      <c r="D57" s="224">
        <f>SUM(D60:D73)</f>
        <v>92400463</v>
      </c>
      <c r="E57" s="224">
        <f>SUM(E60:E73)</f>
        <v>82413933</v>
      </c>
      <c r="F57" s="217"/>
      <c r="G57" s="220">
        <v>1</v>
      </c>
      <c r="H57" s="221" t="s">
        <v>474</v>
      </c>
      <c r="I57" s="222"/>
      <c r="J57" s="223">
        <f>'[1]3.일반(BS)'!J59</f>
        <v>4332990</v>
      </c>
      <c r="K57" s="223">
        <v>4112855</v>
      </c>
    </row>
    <row r="58" spans="1:11" ht="13.5" customHeight="1">
      <c r="A58" s="228"/>
      <c r="B58" s="57" t="s">
        <v>418</v>
      </c>
      <c r="C58" s="205"/>
      <c r="D58" s="481">
        <f>IF(ISERROR(VLOOKUP(146101,'[1]잔액(신용)'!$B$5:$C$1005,2,0)),0,VLOOKUP(146101,'[1]잔액(신용)'!$B$5:$C$1005,2,0))+IF(ISERROR(VLOOKUP(146101,'[1]잔액(신용)'!$E$5:$F$1005,2,0)),0,VLOOKUP(146101,'[1]잔액(신용)'!$E$5:$F$1005,2,0))+IF(ISERROR(VLOOKUP(146111,'[1]잔액(신용)'!$B$5:$C$1005,2,0)),0,VLOOKUP(146111,'[1]잔액(신용)'!$B$5:$C$1005,2,0))+IF(ISERROR(VLOOKUP(146111,'[1]잔액(신용)'!$E$5:$F$1005,2,0)),0,VLOOKUP(146111,'[1]잔액(신용)'!$E$5:$F$1005,2,0))+IF(ISERROR(VLOOKUP(146104,'[1]잔액(신용)'!$B$5:$C$1005,2,0)),0,VLOOKUP(146104,'[1]잔액(신용)'!$B$5:$C$1005,2,0))+IF(ISERROR(VLOOKUP(146104,'[1]잔액(신용)'!$E$5:$F$1005,2,0)),0,VLOOKUP(146104,'[1]잔액(신용)'!$E$5:$F$1005,2,0))</f>
        <v>3483443</v>
      </c>
      <c r="E58" s="481">
        <f>IF(ISERROR(VLOOKUP(146101,'[1]잔액(신용전기)'!$B$5:$C$1005,2,0)),0,VLOOKUP(146101,'[1]잔액(신용전기)'!$B$5:$C$1005,2,0))+IF(ISERROR(VLOOKUP(146101,'[1]잔액(신용전기)'!$E$5:$F$1005,2,0)),0,VLOOKUP(146101,'[1]잔액(신용전기)'!$E$5:$F$1005,2,0))+IF(ISERROR(VLOOKUP(146111,'[1]잔액(신용전기)'!$B$5:$C$1005,2,0)),0,VLOOKUP(146111,'[1]잔액(신용전기)'!$B$5:$C$1005,2,0))+IF(ISERROR(VLOOKUP(146111,'[1]잔액(신용전기)'!$E$5:$F$1005,2,0)),0,VLOOKUP(146111,'[1]잔액(신용전기)'!$E$5:$F$1005,2,0))+IF(ISERROR(VLOOKUP(146104,'[1]잔액(신용전기)'!$B$5:$C$1005,2,0)),0,VLOOKUP(146104,'[1]잔액(신용전기)'!$B$5:$C$1005,2,0))+IF(ISERROR(VLOOKUP(146104,'[1]잔액(신용전기)'!$E$5:$F$1005,2,0)),0,VLOOKUP(146104,'[1]잔액(신용전기)'!$E$5:$F$1005,2,0))</f>
        <v>2299969</v>
      </c>
      <c r="F58" s="229"/>
      <c r="G58" s="225"/>
      <c r="H58" s="94" t="s">
        <v>475</v>
      </c>
      <c r="I58" s="226"/>
      <c r="J58" s="227">
        <f>'[1]3.일반(BS)'!J60</f>
        <v>6737</v>
      </c>
      <c r="K58" s="227">
        <f>'[1]3.일반(BS)'!K60</f>
        <v>6518</v>
      </c>
    </row>
    <row r="59" spans="1:11" ht="13.5" customHeight="1">
      <c r="A59" s="228"/>
      <c r="B59" s="57" t="s">
        <v>714</v>
      </c>
      <c r="C59" s="185">
        <v>146302</v>
      </c>
      <c r="D59" s="480">
        <f>IF(ISERROR(VLOOKUP(C59,'[1]잔액(신용)'!$B$5:$C$1005,2,0)),0,VLOOKUP(C59,'[1]잔액(신용)'!$B$5:$C$1005,2,0))+IF(ISERROR(VLOOKUP(C59,'[1]잔액(신용)'!$E$5:$F$1005,2,0)),0,VLOOKUP(C59,'[1]잔액(신용)'!$E$5:$F$1005,2,0))</f>
        <v>0</v>
      </c>
      <c r="E59" s="480">
        <f>IF(ISERROR(VLOOKUP(C59,'[1]잔액(신용전기)'!$B$5:$C$1005,2,0)),0,VLOOKUP(C59,'[1]잔액(신용전기)'!$B$5:$C$1005,2,0))+IF(ISERROR(VLOOKUP(C59,'[1]잔액(신용전기)'!$E$5:$F$1005,2,0)),0,VLOOKUP(C59,'[1]잔액(신용전기)'!$E$5:$F$1005,2,0))</f>
        <v>0</v>
      </c>
      <c r="F59" s="229"/>
      <c r="G59" s="225">
        <v>2</v>
      </c>
      <c r="H59" s="93" t="s">
        <v>477</v>
      </c>
      <c r="I59" s="226"/>
      <c r="J59" s="227">
        <f>'[1]3.일반(BS)'!J61</f>
        <v>451153</v>
      </c>
      <c r="K59" s="227">
        <f>'[1]3.일반(BS)'!K61</f>
        <v>356773</v>
      </c>
    </row>
    <row r="60" spans="1:11" ht="13.5" customHeight="1">
      <c r="A60" s="198" t="s">
        <v>1024</v>
      </c>
      <c r="B60" s="192" t="s">
        <v>728</v>
      </c>
      <c r="C60" s="185">
        <v>114200</v>
      </c>
      <c r="D60" s="480">
        <f>IF(ISERROR(VLOOKUP(C60,'[1]잔액(신용)'!$B$5:$C$1005,2,0)),0,VLOOKUP(C60,'[1]잔액(신용)'!$B$5:$C$1005,2,0))+IF(ISERROR(VLOOKUP(C60,'[1]잔액(신용)'!$E$5:$F$1005,2,0)),0,VLOOKUP(C60,'[1]잔액(신용)'!$E$5:$F$1005,2,0))</f>
        <v>66359365</v>
      </c>
      <c r="E60" s="480">
        <f>IF(ISERROR(VLOOKUP(C60,'[1]잔액(신용전기)'!$B$5:$C$1005,2,0)),0,VLOOKUP(C60,'[1]잔액(신용전기)'!$B$5:$C$1005,2,0))+IF(ISERROR(VLOOKUP(C60,'[1]잔액(신용전기)'!$E$5:$F$1005,2,0)),0,VLOOKUP(C60,'[1]잔액(신용전기)'!$E$5:$F$1005,2,0))</f>
        <v>54551612</v>
      </c>
      <c r="F60" s="217"/>
      <c r="G60" s="225">
        <v>3</v>
      </c>
      <c r="H60" s="93" t="s">
        <v>727</v>
      </c>
      <c r="I60" s="226"/>
      <c r="J60" s="227">
        <f>'[1]3.일반(BS)'!J62</f>
        <v>30130</v>
      </c>
      <c r="K60" s="227">
        <f>'[1]3.일반(BS)'!K62</f>
        <v>28350</v>
      </c>
    </row>
    <row r="61" spans="1:11" ht="14.25" customHeight="1">
      <c r="A61" s="198" t="s">
        <v>1025</v>
      </c>
      <c r="B61" s="192" t="s">
        <v>729</v>
      </c>
      <c r="C61" s="185">
        <v>114300</v>
      </c>
      <c r="D61" s="480">
        <f>IF(ISERROR(VLOOKUP(C61,'[1]잔액(신용)'!$B$5:$C$1005,2,0)),0,VLOOKUP(C61,'[1]잔액(신용)'!$B$5:$C$1005,2,0))+IF(ISERROR(VLOOKUP(C61,'[1]잔액(신용)'!$E$5:$F$1005,2,0)),0,VLOOKUP(C61,'[1]잔액(신용)'!$E$5:$F$1005,2,0))</f>
        <v>23257395</v>
      </c>
      <c r="E61" s="480">
        <f>IF(ISERROR(VLOOKUP(C61,'[1]잔액(신용전기)'!$B$5:$C$1005,2,0)),0,VLOOKUP(C61,'[1]잔액(신용전기)'!$B$5:$C$1005,2,0))+IF(ISERROR(VLOOKUP(C61,'[1]잔액(신용전기)'!$E$5:$F$1005,2,0)),0,VLOOKUP(C61,'[1]잔액(신용전기)'!$E$5:$F$1005,2,0))</f>
        <v>23723206</v>
      </c>
      <c r="F61" s="217" t="s">
        <v>1026</v>
      </c>
      <c r="G61" s="230">
        <v>4</v>
      </c>
      <c r="H61" s="231" t="s">
        <v>1027</v>
      </c>
      <c r="I61" s="232"/>
      <c r="J61" s="227">
        <f>'[1]3.일반(BS)'!J63</f>
        <v>0</v>
      </c>
      <c r="K61" s="227">
        <f>'[1]3.일반(BS)'!K63</f>
        <v>0</v>
      </c>
    </row>
    <row r="62" spans="1:11" ht="13.5" customHeight="1">
      <c r="A62" s="198" t="s">
        <v>1028</v>
      </c>
      <c r="B62" s="192" t="s">
        <v>730</v>
      </c>
      <c r="C62" s="185">
        <v>114400</v>
      </c>
      <c r="D62" s="480">
        <f>IF(ISERROR(VLOOKUP(C62,'[1]잔액(신용)'!$B$5:$C$1005,2,0)),0,VLOOKUP(C62,'[1]잔액(신용)'!$B$5:$C$1005,2,0))+IF(ISERROR(VLOOKUP(C62,'[1]잔액(신용)'!$E$5:$F$1005,2,0)),0,VLOOKUP(C62,'[1]잔액(신용)'!$E$5:$F$1005,2,0))</f>
        <v>123557</v>
      </c>
      <c r="E62" s="480">
        <f>IF(ISERROR(VLOOKUP(C62,'[1]잔액(신용전기)'!$B$5:$C$1005,2,0)),0,VLOOKUP(C62,'[1]잔액(신용전기)'!$B$5:$C$1005,2,0))+IF(ISERROR(VLOOKUP(C62,'[1]잔액(신용전기)'!$E$5:$F$1005,2,0)),0,VLOOKUP(C62,'[1]잔액(신용전기)'!$E$5:$F$1005,2,0))</f>
        <v>42399</v>
      </c>
      <c r="F62" s="217"/>
      <c r="G62" s="671" t="s">
        <v>479</v>
      </c>
      <c r="H62" s="671"/>
      <c r="I62" s="218"/>
      <c r="J62" s="219">
        <f>'[1]3.일반(BS)'!J64</f>
        <v>369762</v>
      </c>
      <c r="K62" s="219">
        <f>'[1]3.일반(BS)'!K64</f>
        <v>369762</v>
      </c>
    </row>
    <row r="63" spans="1:11" ht="13.5" customHeight="1">
      <c r="A63" s="198" t="s">
        <v>1029</v>
      </c>
      <c r="B63" s="192" t="s">
        <v>731</v>
      </c>
      <c r="C63" s="185">
        <v>114500</v>
      </c>
      <c r="D63" s="480">
        <f>IF(ISERROR(VLOOKUP(C63,'[1]잔액(신용)'!$B$5:$C$1005,2,0)),0,VLOOKUP(C63,'[1]잔액(신용)'!$B$5:$C$1005,2,0))+IF(ISERROR(VLOOKUP(C63,'[1]잔액(신용)'!$E$5:$F$1005,2,0)),0,VLOOKUP(C63,'[1]잔액(신용)'!$E$5:$F$1005,2,0))</f>
        <v>28000</v>
      </c>
      <c r="E63" s="480">
        <f>IF(ISERROR(VLOOKUP(C63,'[1]잔액(신용전기)'!$B$5:$C$1005,2,0)),0,VLOOKUP(C63,'[1]잔액(신용전기)'!$B$5:$C$1005,2,0))+IF(ISERROR(VLOOKUP(C63,'[1]잔액(신용전기)'!$E$5:$F$1005,2,0)),0,VLOOKUP(C63,'[1]잔액(신용전기)'!$E$5:$F$1005,2,0))</f>
        <v>49954</v>
      </c>
      <c r="F63" s="217"/>
      <c r="G63" s="220">
        <v>1</v>
      </c>
      <c r="H63" s="221" t="s">
        <v>480</v>
      </c>
      <c r="I63" s="222"/>
      <c r="J63" s="223">
        <f>'[1]3.일반(BS)'!J65</f>
        <v>369762</v>
      </c>
      <c r="K63" s="223">
        <f>'[1]3.일반(BS)'!K65</f>
        <v>369762</v>
      </c>
    </row>
    <row r="64" spans="1:11" ht="13.5" customHeight="1">
      <c r="A64" s="198" t="s">
        <v>1030</v>
      </c>
      <c r="B64" s="192" t="s">
        <v>1031</v>
      </c>
      <c r="C64" s="185">
        <v>114600</v>
      </c>
      <c r="D64" s="480">
        <f>IF(ISERROR(VLOOKUP(C64,'[1]잔액(신용)'!$B$5:$C$1005,2,0)),0,VLOOKUP(C64,'[1]잔액(신용)'!$B$5:$C$1005,2,0))+IF(ISERROR(VLOOKUP(C64,'[1]잔액(신용)'!$E$5:$F$1005,2,0)),0,VLOOKUP(C64,'[1]잔액(신용)'!$E$5:$F$1005,2,0))</f>
        <v>5600</v>
      </c>
      <c r="E64" s="480">
        <f>IF(ISERROR(VLOOKUP(C64,'[1]잔액(신용전기)'!$B$5:$C$1005,2,0)),0,VLOOKUP(C64,'[1]잔액(신용전기)'!$B$5:$C$1005,2,0))+IF(ISERROR(VLOOKUP(C64,'[1]잔액(신용전기)'!$E$5:$F$1005,2,0)),0,VLOOKUP(C64,'[1]잔액(신용전기)'!$E$5:$F$1005,2,0))</f>
        <v>6800</v>
      </c>
      <c r="F64" s="229"/>
      <c r="G64" s="92" t="s">
        <v>1032</v>
      </c>
      <c r="H64" s="93" t="s">
        <v>481</v>
      </c>
      <c r="I64" s="226"/>
      <c r="J64" s="227">
        <f>'[1]3.일반(BS)'!J66</f>
        <v>0</v>
      </c>
      <c r="K64" s="227">
        <f>'[1]3.일반(BS)'!K66</f>
        <v>0</v>
      </c>
    </row>
    <row r="65" spans="1:11" ht="13.5" customHeight="1">
      <c r="A65" s="198" t="s">
        <v>1033</v>
      </c>
      <c r="B65" s="192" t="s">
        <v>732</v>
      </c>
      <c r="C65" s="185">
        <v>114700</v>
      </c>
      <c r="D65" s="480">
        <f>IF(ISERROR(VLOOKUP(C65,'[1]잔액(신용)'!$B$5:$C$1005,2,0)),0,VLOOKUP(C65,'[1]잔액(신용)'!$B$5:$C$1005,2,0))+IF(ISERROR(VLOOKUP(C65,'[1]잔액(신용)'!$E$5:$F$1005,2,0)),0,VLOOKUP(C65,'[1]잔액(신용)'!$E$5:$F$1005,2,0))</f>
        <v>45500</v>
      </c>
      <c r="E65" s="480">
        <f>IF(ISERROR(VLOOKUP(C65,'[1]잔액(신용전기)'!$B$5:$C$1005,2,0)),0,VLOOKUP(C65,'[1]잔액(신용전기)'!$B$5:$C$1005,2,0))+IF(ISERROR(VLOOKUP(C65,'[1]잔액(신용전기)'!$E$5:$F$1005,2,0)),0,VLOOKUP(C65,'[1]잔액(신용전기)'!$E$5:$F$1005,2,0))</f>
        <v>0</v>
      </c>
      <c r="F65" s="217"/>
      <c r="G65" s="92" t="s">
        <v>1034</v>
      </c>
      <c r="H65" s="93" t="s">
        <v>482</v>
      </c>
      <c r="I65" s="226"/>
      <c r="J65" s="227">
        <f>'[1]3.일반(BS)'!J67</f>
        <v>369762</v>
      </c>
      <c r="K65" s="227">
        <f>'[1]3.일반(BS)'!K67</f>
        <v>369762</v>
      </c>
    </row>
    <row r="66" spans="1:11" ht="14.25" customHeight="1">
      <c r="A66" s="198" t="s">
        <v>1035</v>
      </c>
      <c r="B66" s="192" t="s">
        <v>733</v>
      </c>
      <c r="C66" s="185">
        <v>114800</v>
      </c>
      <c r="D66" s="480">
        <f>IF(ISERROR(VLOOKUP(C66,'[1]잔액(신용)'!$B$5:$C$1005,2,0)),0,VLOOKUP(C66,'[1]잔액(신용)'!$B$5:$C$1005,2,0))+IF(ISERROR(VLOOKUP(C66,'[1]잔액(신용)'!$E$5:$F$1005,2,0)),0,VLOOKUP(C66,'[1]잔액(신용)'!$E$5:$F$1005,2,0))</f>
        <v>4800</v>
      </c>
      <c r="E66" s="480">
        <f>IF(ISERROR(VLOOKUP(C66,'[1]잔액(신용전기)'!$B$5:$C$1005,2,0)),0,VLOOKUP(C66,'[1]잔액(신용전기)'!$B$5:$C$1005,2,0))+IF(ISERROR(VLOOKUP(C66,'[1]잔액(신용전기)'!$E$5:$F$1005,2,0)),0,VLOOKUP(C66,'[1]잔액(신용전기)'!$E$5:$F$1005,2,0))</f>
        <v>6120</v>
      </c>
      <c r="F66" s="217"/>
      <c r="G66" s="230">
        <v>2</v>
      </c>
      <c r="H66" s="231" t="s">
        <v>483</v>
      </c>
      <c r="I66" s="232"/>
      <c r="J66" s="233">
        <f>'[1]3.일반(BS)'!J68</f>
        <v>0</v>
      </c>
      <c r="K66" s="233">
        <f>'[1]3.일반(BS)'!K68</f>
        <v>0</v>
      </c>
    </row>
    <row r="67" spans="1:11" ht="14.25" customHeight="1">
      <c r="A67" s="198" t="s">
        <v>1036</v>
      </c>
      <c r="B67" s="192" t="s">
        <v>734</v>
      </c>
      <c r="C67" s="185">
        <v>114900</v>
      </c>
      <c r="D67" s="480">
        <f>IF(ISERROR(VLOOKUP(C67,'[1]잔액(신용)'!$B$5:$C$1005,2,0)),0,VLOOKUP(C67,'[1]잔액(신용)'!$B$5:$C$1005,2,0))+IF(ISERROR(VLOOKUP(C67,'[1]잔액(신용)'!$E$5:$F$1005,2,0)),0,VLOOKUP(C67,'[1]잔액(신용)'!$E$5:$F$1005,2,0))</f>
        <v>321570</v>
      </c>
      <c r="E67" s="480">
        <f>IF(ISERROR(VLOOKUP(C67,'[1]잔액(신용전기)'!$B$5:$C$1005,2,0)),0,VLOOKUP(C67,'[1]잔액(신용전기)'!$B$5:$C$1005,2,0))+IF(ISERROR(VLOOKUP(C67,'[1]잔액(신용전기)'!$E$5:$F$1005,2,0)),0,VLOOKUP(C67,'[1]잔액(신용전기)'!$E$5:$F$1005,2,0))</f>
        <v>732730</v>
      </c>
      <c r="F67" s="217"/>
      <c r="G67" s="671" t="s">
        <v>1037</v>
      </c>
      <c r="H67" s="671"/>
      <c r="I67" s="218"/>
      <c r="J67" s="219">
        <f>'[1]3.일반(BS)'!J69</f>
        <v>0</v>
      </c>
      <c r="K67" s="219">
        <f>'[1]3.일반(BS)'!K69</f>
        <v>-6595</v>
      </c>
    </row>
    <row r="68" spans="1:11" ht="14.25" customHeight="1">
      <c r="A68" s="198" t="s">
        <v>1026</v>
      </c>
      <c r="B68" s="192" t="s">
        <v>735</v>
      </c>
      <c r="C68" s="185">
        <v>115000</v>
      </c>
      <c r="D68" s="480">
        <f>IF(ISERROR(VLOOKUP(C68,'[1]잔액(신용)'!$B$5:$C$1005,2,0)),0,VLOOKUP(C68,'[1]잔액(신용)'!$B$5:$C$1005,2,0))+IF(ISERROR(VLOOKUP(C68,'[1]잔액(신용)'!$E$5:$F$1005,2,0)),0,VLOOKUP(C68,'[1]잔액(신용)'!$E$5:$F$1005,2,0))</f>
        <v>2234676</v>
      </c>
      <c r="E68" s="480">
        <f>IF(ISERROR(VLOOKUP(C68,'[1]잔액(신용전기)'!$B$5:$C$1005,2,0)),0,VLOOKUP(C68,'[1]잔액(신용전기)'!$B$5:$C$1005,2,0))+IF(ISERROR(VLOOKUP(C68,'[1]잔액(신용전기)'!$E$5:$F$1005,2,0)),0,VLOOKUP(C68,'[1]잔액(신용전기)'!$E$5:$F$1005,2,0))</f>
        <v>3281112</v>
      </c>
      <c r="F68" s="217"/>
      <c r="G68" s="225">
        <v>1</v>
      </c>
      <c r="H68" s="93" t="s">
        <v>1038</v>
      </c>
      <c r="I68" s="226"/>
      <c r="J68" s="227">
        <f>'[1]3.일반(BS)'!J70</f>
        <v>0</v>
      </c>
      <c r="K68" s="227">
        <f>'[1]3.일반(BS)'!K70</f>
        <v>6595</v>
      </c>
    </row>
    <row r="69" spans="1:11" ht="14.25" customHeight="1">
      <c r="A69" s="198" t="s">
        <v>1039</v>
      </c>
      <c r="B69" s="192" t="s">
        <v>736</v>
      </c>
      <c r="C69" s="185">
        <v>115100</v>
      </c>
      <c r="D69" s="480">
        <f>IF(ISERROR(VLOOKUP(C69,'[1]잔액(신용)'!$B$5:$C$1005,2,0)),0,VLOOKUP(C69,'[1]잔액(신용)'!$B$5:$C$1005,2,0))+IF(ISERROR(VLOOKUP(C69,'[1]잔액(신용)'!$E$5:$F$1005,2,0)),0,VLOOKUP(C69,'[1]잔액(신용)'!$E$5:$F$1005,2,0))</f>
        <v>20000</v>
      </c>
      <c r="E69" s="480">
        <f>IF(ISERROR(VLOOKUP(C69,'[1]잔액(신용전기)'!$B$5:$C$1005,2,0)),0,VLOOKUP(C69,'[1]잔액(신용전기)'!$B$5:$C$1005,2,0))+IF(ISERROR(VLOOKUP(C69,'[1]잔액(신용전기)'!$E$5:$F$1005,2,0)),0,VLOOKUP(C69,'[1]잔액(신용전기)'!$E$5:$F$1005,2,0))</f>
        <v>20000</v>
      </c>
      <c r="F69" s="217"/>
      <c r="G69" s="230">
        <v>2</v>
      </c>
      <c r="H69" s="231" t="s">
        <v>1040</v>
      </c>
      <c r="I69" s="232"/>
      <c r="J69" s="233">
        <f>'[1]3.일반(BS)'!J71</f>
        <v>0</v>
      </c>
      <c r="K69" s="233">
        <f>'[1]3.일반(BS)'!K71</f>
        <v>0</v>
      </c>
    </row>
    <row r="70" spans="1:11" ht="13.5" customHeight="1">
      <c r="A70" s="198" t="s">
        <v>1041</v>
      </c>
      <c r="B70" s="192" t="s">
        <v>1042</v>
      </c>
      <c r="C70" s="185">
        <v>115200</v>
      </c>
      <c r="D70" s="480">
        <f>IF(ISERROR(VLOOKUP(C70,'[1]잔액(신용)'!$B$5:$C$1005,2,0)),0,VLOOKUP(C70,'[1]잔액(신용)'!$B$5:$C$1005,2,0))+IF(ISERROR(VLOOKUP(C70,'[1]잔액(신용)'!$E$5:$F$1005,2,0)),0,VLOOKUP(C70,'[1]잔액(신용)'!$E$5:$F$1005,2,0))</f>
        <v>0</v>
      </c>
      <c r="E70" s="480">
        <f>IF(ISERROR(VLOOKUP(C70,'[1]잔액(신용전기)'!$B$5:$C$1005,2,0)),0,VLOOKUP(C70,'[1]잔액(신용전기)'!$B$5:$C$1005,2,0))+IF(ISERROR(VLOOKUP(C70,'[1]잔액(신용전기)'!$E$5:$F$1005,2,0)),0,VLOOKUP(C70,'[1]잔액(신용전기)'!$E$5:$F$1005,2,0))</f>
        <v>0</v>
      </c>
      <c r="F70" s="217"/>
      <c r="G70" s="671" t="s">
        <v>1043</v>
      </c>
      <c r="H70" s="671"/>
      <c r="I70" s="218"/>
      <c r="J70" s="234">
        <f>'[1]3.일반(BS)'!J72</f>
        <v>0</v>
      </c>
      <c r="K70" s="234">
        <f>'[1]3.일반(BS)'!K72</f>
        <v>0</v>
      </c>
    </row>
    <row r="71" spans="1:11" ht="13.5" customHeight="1">
      <c r="A71" s="198" t="s">
        <v>1044</v>
      </c>
      <c r="B71" s="192" t="s">
        <v>737</v>
      </c>
      <c r="C71" s="185">
        <v>115300</v>
      </c>
      <c r="D71" s="480">
        <f>IF(ISERROR(VLOOKUP(C71,'[1]잔액(신용)'!$B$5:$C$1005,2,0)),0,VLOOKUP(C71,'[1]잔액(신용)'!$B$5:$C$1005,2,0))+IF(ISERROR(VLOOKUP(C71,'[1]잔액(신용)'!$E$5:$F$1005,2,0)),0,VLOOKUP(C71,'[1]잔액(신용)'!$E$5:$F$1005,2,0))</f>
        <v>0</v>
      </c>
      <c r="E71" s="480">
        <f>IF(ISERROR(VLOOKUP(C71,'[1]잔액(신용전기)'!$B$5:$C$1005,2,0)),0,VLOOKUP(C71,'[1]잔액(신용전기)'!$B$5:$C$1005,2,0))+IF(ISERROR(VLOOKUP(C71,'[1]잔액(신용전기)'!$E$5:$F$1005,2,0)),0,VLOOKUP(C71,'[1]잔액(신용전기)'!$E$5:$F$1005,2,0))</f>
        <v>0</v>
      </c>
      <c r="F71" s="217"/>
      <c r="G71" s="235">
        <v>1</v>
      </c>
      <c r="H71" s="221" t="s">
        <v>1045</v>
      </c>
      <c r="I71" s="222"/>
      <c r="J71" s="223">
        <f>'[1]3.일반(BS)'!J73</f>
        <v>0</v>
      </c>
      <c r="K71" s="223">
        <f>'[1]3.일반(BS)'!K73</f>
        <v>0</v>
      </c>
    </row>
    <row r="72" spans="1:11" ht="13.5" customHeight="1">
      <c r="A72" s="198" t="s">
        <v>1046</v>
      </c>
      <c r="B72" s="192" t="s">
        <v>738</v>
      </c>
      <c r="C72" s="185">
        <v>115400</v>
      </c>
      <c r="D72" s="480">
        <f>IF(ISERROR(VLOOKUP(C72,'[1]잔액(신용)'!$B$5:$C$1005,2,0)),0,VLOOKUP(C72,'[1]잔액(신용)'!$B$5:$C$1005,2,0))+IF(ISERROR(VLOOKUP(C72,'[1]잔액(신용)'!$E$5:$F$1005,2,0)),0,VLOOKUP(C72,'[1]잔액(신용)'!$E$5:$F$1005,2,0))</f>
        <v>0</v>
      </c>
      <c r="E72" s="480">
        <f>IF(ISERROR(VLOOKUP(C72,'[1]잔액(신용전기)'!$B$5:$C$1005,2,0)),0,VLOOKUP(C72,'[1]잔액(신용전기)'!$B$5:$C$1005,2,0))+IF(ISERROR(VLOOKUP(C72,'[1]잔액(신용전기)'!$E$5:$F$1005,2,0)),0,VLOOKUP(C72,'[1]잔액(신용전기)'!$E$5:$F$1005,2,0))</f>
        <v>0</v>
      </c>
      <c r="F72" s="217"/>
      <c r="G72" s="225"/>
      <c r="H72" s="236" t="s">
        <v>1047</v>
      </c>
      <c r="I72" s="226"/>
      <c r="J72" s="227">
        <f>'[1]3.일반(BS)'!J74</f>
        <v>0</v>
      </c>
      <c r="K72" s="227">
        <f>'[1]3.일반(BS)'!K74</f>
        <v>0</v>
      </c>
    </row>
    <row r="73" spans="1:11" ht="13.5" customHeight="1">
      <c r="A73" s="198" t="s">
        <v>1048</v>
      </c>
      <c r="B73" s="192" t="s">
        <v>1049</v>
      </c>
      <c r="C73" s="185">
        <v>119100</v>
      </c>
      <c r="D73" s="480">
        <f>IF(ISERROR(VLOOKUP(C73,'[1]잔액(신용)'!$B$5:$C$1005,2,0)),0,VLOOKUP(C73,'[1]잔액(신용)'!$B$5:$C$1005,2,0))+IF(ISERROR(VLOOKUP(C73,'[1]잔액(신용)'!$E$5:$F$1005,2,0)),0,VLOOKUP(C73,'[1]잔액(신용)'!$E$5:$F$1005,2,0))</f>
        <v>0</v>
      </c>
      <c r="E73" s="480">
        <f>IF(ISERROR(VLOOKUP(C73,'[1]잔액(신용전기)'!$B$5:$C$1005,2,0)),0,VLOOKUP(C73,'[1]잔액(신용전기)'!$B$5:$C$1005,2,0))+IF(ISERROR(VLOOKUP(C73,'[1]잔액(신용전기)'!$E$5:$F$1005,2,0)),0,VLOOKUP(C73,'[1]잔액(신용전기)'!$E$5:$F$1005,2,0))</f>
        <v>0</v>
      </c>
      <c r="F73" s="217"/>
      <c r="G73" s="92">
        <v>2</v>
      </c>
      <c r="H73" s="93" t="s">
        <v>1050</v>
      </c>
      <c r="I73" s="226"/>
      <c r="J73" s="227">
        <f>'[1]3.일반(BS)'!J75</f>
        <v>0</v>
      </c>
      <c r="K73" s="227">
        <f>'[1]3.일반(BS)'!K75</f>
        <v>0</v>
      </c>
    </row>
    <row r="74" spans="1:11" ht="13.5" customHeight="1">
      <c r="A74" s="191">
        <v>2</v>
      </c>
      <c r="B74" s="192" t="s">
        <v>464</v>
      </c>
      <c r="C74" s="196"/>
      <c r="D74" s="197">
        <f>SUM(D76:D92)</f>
        <v>32637700</v>
      </c>
      <c r="E74" s="197">
        <f>SUM(E76:E92)</f>
        <v>36075962</v>
      </c>
      <c r="F74" s="217"/>
      <c r="G74" s="373"/>
      <c r="H74" s="94" t="s">
        <v>1051</v>
      </c>
      <c r="I74" s="232"/>
      <c r="J74" s="233">
        <f>'[1]3.일반(BS)'!J77</f>
        <v>0</v>
      </c>
      <c r="K74" s="233">
        <f>'[1]3.일반(BS)'!K77</f>
        <v>0</v>
      </c>
    </row>
    <row r="75" spans="1:11" ht="14.25" customHeight="1">
      <c r="A75" s="228"/>
      <c r="B75" s="57" t="s">
        <v>418</v>
      </c>
      <c r="C75" s="185">
        <v>146102</v>
      </c>
      <c r="D75" s="480">
        <f>IF(ISERROR(VLOOKUP(C75,'[1]잔액(신용)'!$B$5:$C$1005,2,0)),0,VLOOKUP(C75,'[1]잔액(신용)'!$B$5:$C$1005,2,0))+IF(ISERROR(VLOOKUP(C75,'[1]잔액(신용)'!$E$5:$F$1005,2,0)),0,VLOOKUP(C75,'[1]잔액(신용)'!$E$5:$F$1005,2,0))</f>
        <v>300341</v>
      </c>
      <c r="E75" s="480">
        <f>IF(ISERROR(VLOOKUP(C75,'[1]잔액(신용전기)'!$B$5:$C$1005,2,0)),0,VLOOKUP(C75,'[1]잔액(신용전기)'!$B$5:$C$1005,2,0))+IF(ISERROR(VLOOKUP(C75,'[1]잔액(신용전기)'!$E$5:$F$1005,2,0)),0,VLOOKUP(C75,'[1]잔액(신용전기)'!$E$5:$F$1005,2,0))</f>
        <v>263867</v>
      </c>
      <c r="F75" s="229"/>
      <c r="G75" s="230">
        <v>3</v>
      </c>
      <c r="H75" s="484" t="s">
        <v>1052</v>
      </c>
      <c r="I75" s="232"/>
      <c r="J75" s="233">
        <f>'[1]3.일반(BS)'!J78</f>
        <v>0</v>
      </c>
      <c r="K75" s="233">
        <f>'[1]3.일반(BS)'!K78</f>
        <v>0</v>
      </c>
    </row>
    <row r="76" spans="1:11" ht="13.5" customHeight="1">
      <c r="A76" s="198" t="s">
        <v>1032</v>
      </c>
      <c r="B76" s="192" t="s">
        <v>740</v>
      </c>
      <c r="C76" s="185">
        <v>117100</v>
      </c>
      <c r="D76" s="480">
        <f>IF(ISERROR(VLOOKUP(C76,'[1]잔액(신용)'!$B$5:$C$1005,2,0)),0,VLOOKUP(C76,'[1]잔액(신용)'!$B$5:$C$1005,2,0))+IF(ISERROR(VLOOKUP(C76,'[1]잔액(신용)'!$E$5:$F$1005,2,0)),0,VLOOKUP(C76,'[1]잔액(신용)'!$E$5:$F$1005,2,0))</f>
        <v>0</v>
      </c>
      <c r="E76" s="480">
        <f>IF(ISERROR(VLOOKUP(C76,'[1]잔액(신용전기)'!$B$5:$C$1005,2,0)),0,VLOOKUP(C76,'[1]잔액(신용전기)'!$B$5:$C$1005,2,0))+IF(ISERROR(VLOOKUP(C76,'[1]잔액(신용전기)'!$E$5:$F$1005,2,0)),0,VLOOKUP(C76,'[1]잔액(신용전기)'!$E$5:$F$1005,2,0))</f>
        <v>0</v>
      </c>
      <c r="F76" s="217" t="s">
        <v>1053</v>
      </c>
      <c r="G76" s="669" t="s">
        <v>1054</v>
      </c>
      <c r="H76" s="670"/>
      <c r="I76" s="218"/>
      <c r="J76" s="234">
        <f>'[1]3.일반(BS)'!J79</f>
        <v>3604448</v>
      </c>
      <c r="K76" s="234">
        <f>'[1]3.일반(BS)'!K79</f>
        <v>3454067</v>
      </c>
    </row>
    <row r="77" spans="1:11" ht="13.5" customHeight="1">
      <c r="A77" s="198" t="s">
        <v>1025</v>
      </c>
      <c r="B77" s="192" t="s">
        <v>742</v>
      </c>
      <c r="C77" s="185">
        <v>117200</v>
      </c>
      <c r="D77" s="480">
        <f>IF(ISERROR(VLOOKUP(C77,'[1]잔액(신용)'!$B$5:$C$1005,2,0)),0,VLOOKUP(C77,'[1]잔액(신용)'!$B$5:$C$1005,2,0))+IF(ISERROR(VLOOKUP(C77,'[1]잔액(신용)'!$E$5:$F$1005,2,0)),0,VLOOKUP(C77,'[1]잔액(신용)'!$E$5:$F$1005,2,0))</f>
        <v>22260421</v>
      </c>
      <c r="E77" s="480">
        <f>IF(ISERROR(VLOOKUP(C77,'[1]잔액(신용전기)'!$B$5:$C$1005,2,0)),0,VLOOKUP(C77,'[1]잔액(신용전기)'!$B$5:$C$1005,2,0))+IF(ISERROR(VLOOKUP(C77,'[1]잔액(신용전기)'!$E$5:$F$1005,2,0)),0,VLOOKUP(C77,'[1]잔액(신용전기)'!$E$5:$F$1005,2,0))</f>
        <v>24279351</v>
      </c>
      <c r="F77" s="217"/>
      <c r="G77" s="220"/>
      <c r="H77" s="237" t="s">
        <v>1055</v>
      </c>
      <c r="I77" s="222"/>
      <c r="J77" s="223">
        <f>'[1]3.일반(BS)'!J80</f>
        <v>0</v>
      </c>
      <c r="K77" s="223">
        <f>'[1]3.일반(BS)'!K80</f>
        <v>0</v>
      </c>
    </row>
    <row r="78" spans="1:11" ht="13.5" customHeight="1">
      <c r="A78" s="198" t="s">
        <v>1028</v>
      </c>
      <c r="B78" s="192" t="s">
        <v>744</v>
      </c>
      <c r="C78" s="185">
        <v>117300</v>
      </c>
      <c r="D78" s="480">
        <f>IF(ISERROR(VLOOKUP(C78,'[1]잔액(신용)'!$B$5:$C$1005,2,0)),0,VLOOKUP(C78,'[1]잔액(신용)'!$B$5:$C$1005,2,0))+IF(ISERROR(VLOOKUP(C78,'[1]잔액(신용)'!$E$5:$F$1005,2,0)),0,VLOOKUP(C78,'[1]잔액(신용)'!$E$5:$F$1005,2,0))</f>
        <v>0</v>
      </c>
      <c r="E78" s="480">
        <f>IF(ISERROR(VLOOKUP(C78,'[1]잔액(신용전기)'!$B$5:$C$1005,2,0)),0,VLOOKUP(C78,'[1]잔액(신용전기)'!$B$5:$C$1005,2,0))+IF(ISERROR(VLOOKUP(C78,'[1]잔액(신용전기)'!$E$5:$F$1005,2,0)),0,VLOOKUP(C78,'[1]잔액(신용전기)'!$E$5:$F$1005,2,0))</f>
        <v>0</v>
      </c>
      <c r="F78" s="217"/>
      <c r="G78" s="230">
        <v>1</v>
      </c>
      <c r="H78" s="231" t="s">
        <v>1056</v>
      </c>
      <c r="I78" s="232"/>
      <c r="J78" s="233">
        <f>'[1]3.일반(BS)'!J81</f>
        <v>1123000</v>
      </c>
      <c r="K78" s="233">
        <f>'[1]3.일반(BS)'!K81</f>
        <v>1033000</v>
      </c>
    </row>
    <row r="79" spans="1:11" ht="13.5" customHeight="1">
      <c r="A79" s="198" t="s">
        <v>1057</v>
      </c>
      <c r="B79" s="192" t="s">
        <v>745</v>
      </c>
      <c r="C79" s="185">
        <v>117400</v>
      </c>
      <c r="D79" s="480">
        <f>IF(ISERROR(VLOOKUP(C79,'[1]잔액(신용)'!$B$5:$C$1005,2,0)),0,VLOOKUP(C79,'[1]잔액(신용)'!$B$5:$C$1005,2,0))+IF(ISERROR(VLOOKUP(C79,'[1]잔액(신용)'!$E$5:$F$1005,2,0)),0,VLOOKUP(C79,'[1]잔액(신용)'!$E$5:$F$1005,2,0))</f>
        <v>0</v>
      </c>
      <c r="E79" s="480">
        <f>IF(ISERROR(VLOOKUP(C79,'[1]잔액(신용전기)'!$B$5:$C$1005,2,0)),0,VLOOKUP(C79,'[1]잔액(신용전기)'!$B$5:$C$1005,2,0))+IF(ISERROR(VLOOKUP(C79,'[1]잔액(신용전기)'!$E$5:$F$1005,2,0)),0,VLOOKUP(C79,'[1]잔액(신용전기)'!$E$5:$F$1005,2,0))</f>
        <v>0</v>
      </c>
      <c r="F79" s="217"/>
      <c r="G79" s="238">
        <v>2</v>
      </c>
      <c r="H79" s="239" t="s">
        <v>1058</v>
      </c>
      <c r="I79" s="240"/>
      <c r="J79" s="241">
        <f>'[1]3.일반(BS)'!J82</f>
        <v>1654432</v>
      </c>
      <c r="K79" s="241">
        <f>'[1]3.일반(BS)'!K82</f>
        <v>1556984</v>
      </c>
    </row>
    <row r="80" spans="1:11" ht="13.5" customHeight="1">
      <c r="A80" s="198" t="s">
        <v>1059</v>
      </c>
      <c r="B80" s="192" t="s">
        <v>747</v>
      </c>
      <c r="C80" s="185">
        <v>117500</v>
      </c>
      <c r="D80" s="480">
        <f>IF(ISERROR(VLOOKUP(C80,'[1]잔액(신용)'!$B$5:$C$1005,2,0)),0,VLOOKUP(C80,'[1]잔액(신용)'!$B$5:$C$1005,2,0))+IF(ISERROR(VLOOKUP(C80,'[1]잔액(신용)'!$E$5:$F$1005,2,0)),0,VLOOKUP(C80,'[1]잔액(신용)'!$E$5:$F$1005,2,0))</f>
        <v>0</v>
      </c>
      <c r="E80" s="480">
        <f>IF(ISERROR(VLOOKUP(C80,'[1]잔액(신용전기)'!$B$5:$C$1005,2,0)),0,VLOOKUP(C80,'[1]잔액(신용전기)'!$B$5:$C$1005,2,0))+IF(ISERROR(VLOOKUP(C80,'[1]잔액(신용전기)'!$E$5:$F$1005,2,0)),0,VLOOKUP(C80,'[1]잔액(신용전기)'!$E$5:$F$1005,2,0))</f>
        <v>0</v>
      </c>
      <c r="F80" s="217"/>
      <c r="G80" s="220"/>
      <c r="H80" s="221" t="s">
        <v>1060</v>
      </c>
      <c r="I80" s="222"/>
      <c r="J80" s="223">
        <f>'[1]3.일반(BS)'!J83</f>
        <v>1425432</v>
      </c>
      <c r="K80" s="223">
        <f>'[1]3.일반(BS)'!K83</f>
        <v>1327984</v>
      </c>
    </row>
    <row r="81" spans="1:11" ht="13.5" customHeight="1">
      <c r="A81" s="198" t="s">
        <v>1061</v>
      </c>
      <c r="B81" s="192" t="s">
        <v>749</v>
      </c>
      <c r="C81" s="185">
        <v>117600</v>
      </c>
      <c r="D81" s="480">
        <f>IF(ISERROR(VLOOKUP(C81,'[1]잔액(신용)'!$B$5:$C$1005,2,0)),0,VLOOKUP(C81,'[1]잔액(신용)'!$B$5:$C$1005,2,0))+IF(ISERROR(VLOOKUP(C81,'[1]잔액(신용)'!$E$5:$F$1005,2,0)),0,VLOOKUP(C81,'[1]잔액(신용)'!$E$5:$F$1005,2,0))</f>
        <v>0</v>
      </c>
      <c r="E81" s="480">
        <f>IF(ISERROR(VLOOKUP(C81,'[1]잔액(신용전기)'!$B$5:$C$1005,2,0)),0,VLOOKUP(C81,'[1]잔액(신용전기)'!$B$5:$C$1005,2,0))+IF(ISERROR(VLOOKUP(C81,'[1]잔액(신용전기)'!$E$5:$F$1005,2,0)),0,VLOOKUP(C81,'[1]잔액(신용전기)'!$E$5:$F$1005,2,0))</f>
        <v>0</v>
      </c>
      <c r="F81" s="217"/>
      <c r="G81" s="238"/>
      <c r="H81" s="93" t="s">
        <v>746</v>
      </c>
      <c r="I81" s="226"/>
      <c r="J81" s="227">
        <f>'[1]3.일반(BS)'!J85</f>
        <v>129000</v>
      </c>
      <c r="K81" s="227">
        <f>'[1]3.일반(BS)'!K85</f>
        <v>129000</v>
      </c>
    </row>
    <row r="82" spans="1:11" ht="13.5" customHeight="1">
      <c r="A82" s="198" t="s">
        <v>153</v>
      </c>
      <c r="B82" s="192" t="s">
        <v>751</v>
      </c>
      <c r="C82" s="185">
        <v>117700</v>
      </c>
      <c r="D82" s="480">
        <f>IF(ISERROR(VLOOKUP(C82,'[1]잔액(신용)'!$B$5:$C$1005,2,0)),0,VLOOKUP(C82,'[1]잔액(신용)'!$B$5:$C$1005,2,0))+IF(ISERROR(VLOOKUP(C82,'[1]잔액(신용)'!$E$5:$F$1005,2,0)),0,VLOOKUP(C82,'[1]잔액(신용)'!$E$5:$F$1005,2,0))</f>
        <v>4756640</v>
      </c>
      <c r="E82" s="480">
        <f>IF(ISERROR(VLOOKUP(C82,'[1]잔액(신용전기)'!$B$5:$C$1005,2,0)),0,VLOOKUP(C82,'[1]잔액(신용전기)'!$B$5:$C$1005,2,0))+IF(ISERROR(VLOOKUP(C82,'[1]잔액(신용전기)'!$E$5:$F$1005,2,0)),0,VLOOKUP(C82,'[1]잔액(신용전기)'!$E$5:$F$1005,2,0))</f>
        <v>5408858</v>
      </c>
      <c r="F82" s="217"/>
      <c r="G82" s="239"/>
      <c r="H82" s="93" t="s">
        <v>1062</v>
      </c>
      <c r="I82" s="226"/>
      <c r="J82" s="227">
        <f>'[1]3.일반(BS)'!J86</f>
        <v>100000</v>
      </c>
      <c r="K82" s="227">
        <f>'[1]3.일반(BS)'!K86</f>
        <v>100000</v>
      </c>
    </row>
    <row r="83" spans="1:11" ht="13.5" customHeight="1">
      <c r="A83" s="198" t="s">
        <v>1063</v>
      </c>
      <c r="B83" s="192" t="s">
        <v>753</v>
      </c>
      <c r="C83" s="185">
        <v>117800</v>
      </c>
      <c r="D83" s="480">
        <f>IF(ISERROR(VLOOKUP(C83,'[1]잔액(신용)'!$B$5:$C$1005,2,0)),0,VLOOKUP(C83,'[1]잔액(신용)'!$B$5:$C$1005,2,0))+IF(ISERROR(VLOOKUP(C83,'[1]잔액(신용)'!$E$5:$F$1005,2,0)),0,VLOOKUP(C83,'[1]잔액(신용)'!$E$5:$F$1005,2,0))</f>
        <v>0</v>
      </c>
      <c r="E83" s="480">
        <f>IF(ISERROR(VLOOKUP(C83,'[1]잔액(신용전기)'!$B$5:$C$1005,2,0)),0,VLOOKUP(C83,'[1]잔액(신용전기)'!$B$5:$C$1005,2,0))+IF(ISERROR(VLOOKUP(C83,'[1]잔액(신용전기)'!$E$5:$F$1005,2,0)),0,VLOOKUP(C83,'[1]잔액(신용전기)'!$E$5:$F$1005,2,0))</f>
        <v>0</v>
      </c>
      <c r="F83" s="229"/>
      <c r="G83" s="225">
        <v>3</v>
      </c>
      <c r="H83" s="93" t="s">
        <v>1064</v>
      </c>
      <c r="I83" s="226"/>
      <c r="J83" s="227">
        <f>'[1]3.일반(BS)'!J87</f>
        <v>0</v>
      </c>
      <c r="K83" s="227">
        <f>'[1]3.일반(BS)'!K87</f>
        <v>0</v>
      </c>
    </row>
    <row r="84" spans="1:11" ht="13.5" customHeight="1">
      <c r="A84" s="198" t="s">
        <v>1065</v>
      </c>
      <c r="B84" s="192" t="s">
        <v>755</v>
      </c>
      <c r="C84" s="185">
        <v>117900</v>
      </c>
      <c r="D84" s="480">
        <f>IF(ISERROR(VLOOKUP(C84,'[1]잔액(신용)'!$B$5:$C$1005,2,0)),0,VLOOKUP(C84,'[1]잔액(신용)'!$B$5:$C$1005,2,0))+IF(ISERROR(VLOOKUP(C84,'[1]잔액(신용)'!$E$5:$F$1005,2,0)),0,VLOOKUP(C84,'[1]잔액(신용)'!$E$5:$F$1005,2,0))</f>
        <v>0</v>
      </c>
      <c r="E84" s="480">
        <f>IF(ISERROR(VLOOKUP(C84,'[1]잔액(신용전기)'!$B$5:$C$1005,2,0)),0,VLOOKUP(C84,'[1]잔액(신용전기)'!$B$5:$C$1005,2,0))+IF(ISERROR(VLOOKUP(C84,'[1]잔액(신용전기)'!$E$5:$F$1005,2,0)),0,VLOOKUP(C84,'[1]잔액(신용전기)'!$E$5:$F$1005,2,0))</f>
        <v>0</v>
      </c>
      <c r="F84" s="229"/>
      <c r="G84" s="92"/>
      <c r="H84" s="94" t="s">
        <v>1066</v>
      </c>
      <c r="I84" s="226"/>
      <c r="J84" s="227">
        <f>'[1]3.일반(BS)'!J88</f>
        <v>0</v>
      </c>
      <c r="K84" s="227">
        <f>'[1]3.일반(BS)'!K88</f>
        <v>0</v>
      </c>
    </row>
    <row r="85" spans="1:11" ht="13.5" customHeight="1">
      <c r="A85" s="198" t="s">
        <v>1067</v>
      </c>
      <c r="B85" s="192" t="s">
        <v>757</v>
      </c>
      <c r="C85" s="185">
        <v>118000</v>
      </c>
      <c r="D85" s="480">
        <f>IF(ISERROR(VLOOKUP(C85,'[1]잔액(신용)'!$B$5:$C$1005,2,0)),0,VLOOKUP(C85,'[1]잔액(신용)'!$B$5:$C$1005,2,0))+IF(ISERROR(VLOOKUP(C85,'[1]잔액(신용)'!$E$5:$F$1005,2,0)),0,VLOOKUP(C85,'[1]잔액(신용)'!$E$5:$F$1005,2,0))</f>
        <v>0</v>
      </c>
      <c r="E85" s="480">
        <f>IF(ISERROR(VLOOKUP(C85,'[1]잔액(신용전기)'!$B$5:$C$1005,2,0)),0,VLOOKUP(C85,'[1]잔액(신용전기)'!$B$5:$C$1005,2,0))+IF(ISERROR(VLOOKUP(C85,'[1]잔액(신용전기)'!$E$5:$F$1005,2,0)),0,VLOOKUP(C85,'[1]잔액(신용전기)'!$E$5:$F$1005,2,0))</f>
        <v>0</v>
      </c>
      <c r="F85" s="229"/>
      <c r="G85" s="225">
        <v>4</v>
      </c>
      <c r="H85" s="132" t="s">
        <v>1068</v>
      </c>
      <c r="I85" s="242"/>
      <c r="J85" s="227">
        <f>'[1]3.일반(BS)'!J89</f>
        <v>827016</v>
      </c>
      <c r="K85" s="227">
        <f>'[1]3.일반(BS)'!K89</f>
        <v>864083</v>
      </c>
    </row>
    <row r="86" spans="1:11" ht="13.5" customHeight="1">
      <c r="A86" s="198" t="s">
        <v>1069</v>
      </c>
      <c r="B86" s="192" t="s">
        <v>759</v>
      </c>
      <c r="C86" s="185">
        <v>118100</v>
      </c>
      <c r="D86" s="480">
        <f>IF(ISERROR(VLOOKUP(C86,'[1]잔액(신용)'!$B$5:$C$1005,2,0)),0,VLOOKUP(C86,'[1]잔액(신용)'!$B$5:$C$1005,2,0))+IF(ISERROR(VLOOKUP(C86,'[1]잔액(신용)'!$E$5:$F$1005,2,0)),0,VLOOKUP(C86,'[1]잔액(신용)'!$E$5:$F$1005,2,0))</f>
        <v>0</v>
      </c>
      <c r="E86" s="480">
        <f>IF(ISERROR(VLOOKUP(C86,'[1]잔액(신용전기)'!$B$5:$C$1005,2,0)),0,VLOOKUP(C86,'[1]잔액(신용전기)'!$B$5:$C$1005,2,0))+IF(ISERROR(VLOOKUP(C86,'[1]잔액(신용전기)'!$E$5:$F$1005,2,0)),0,VLOOKUP(C86,'[1]잔액(신용전기)'!$E$5:$F$1005,2,0))</f>
        <v>0</v>
      </c>
      <c r="F86" s="229"/>
      <c r="G86" s="225"/>
      <c r="H86" s="96" t="s">
        <v>1070</v>
      </c>
      <c r="I86" s="242"/>
      <c r="J86" s="227">
        <f>'[1]3.일반(BS)'!J90</f>
        <v>0</v>
      </c>
      <c r="K86" s="227">
        <f>'[1]3.일반(BS)'!K90</f>
        <v>0</v>
      </c>
    </row>
    <row r="87" spans="1:11" ht="13.5" customHeight="1">
      <c r="A87" s="198" t="s">
        <v>1071</v>
      </c>
      <c r="B87" s="192" t="s">
        <v>760</v>
      </c>
      <c r="C87" s="185">
        <v>118200</v>
      </c>
      <c r="D87" s="480">
        <f>IF(ISERROR(VLOOKUP(C87,'[1]잔액(신용)'!$B$5:$C$1005,2,0)),0,VLOOKUP(C87,'[1]잔액(신용)'!$B$5:$C$1005,2,0))+IF(ISERROR(VLOOKUP(C87,'[1]잔액(신용)'!$E$5:$F$1005,2,0)),0,VLOOKUP(C87,'[1]잔액(신용)'!$E$5:$F$1005,2,0))</f>
        <v>0</v>
      </c>
      <c r="E87" s="480">
        <f>IF(ISERROR(VLOOKUP(C87,'[1]잔액(신용전기)'!$B$5:$C$1005,2,0)),0,VLOOKUP(C87,'[1]잔액(신용전기)'!$B$5:$C$1005,2,0))+IF(ISERROR(VLOOKUP(C87,'[1]잔액(신용전기)'!$E$5:$F$1005,2,0)),0,VLOOKUP(C87,'[1]잔액(신용전기)'!$E$5:$F$1005,2,0))</f>
        <v>0</v>
      </c>
      <c r="F87" s="244"/>
      <c r="G87" s="225"/>
      <c r="H87" s="94" t="s">
        <v>1072</v>
      </c>
      <c r="I87" s="242"/>
      <c r="J87" s="227">
        <f>'[1]3.일반(BS)'!J91</f>
        <v>0</v>
      </c>
      <c r="K87" s="227">
        <f>'[1]3.일반(BS)'!K91</f>
        <v>0</v>
      </c>
    </row>
    <row r="88" spans="1:11" ht="13.5" customHeight="1">
      <c r="A88" s="198" t="s">
        <v>1073</v>
      </c>
      <c r="B88" s="192" t="s">
        <v>761</v>
      </c>
      <c r="C88" s="185">
        <v>118300</v>
      </c>
      <c r="D88" s="480">
        <f>IF(ISERROR(VLOOKUP(C88,'[1]잔액(신용)'!$B$5:$C$1005,2,0)),0,VLOOKUP(C88,'[1]잔액(신용)'!$B$5:$C$1005,2,0))+IF(ISERROR(VLOOKUP(C88,'[1]잔액(신용)'!$E$5:$F$1005,2,0)),0,VLOOKUP(C88,'[1]잔액(신용)'!$E$5:$F$1005,2,0))</f>
        <v>3568737</v>
      </c>
      <c r="E88" s="480">
        <f>IF(ISERROR(VLOOKUP(C88,'[1]잔액(신용전기)'!$B$5:$C$1005,2,0)),0,VLOOKUP(C88,'[1]잔액(신용전기)'!$B$5:$C$1005,2,0))+IF(ISERROR(VLOOKUP(C88,'[1]잔액(신용전기)'!$E$5:$F$1005,2,0)),0,VLOOKUP(C88,'[1]잔액(신용전기)'!$E$5:$F$1005,2,0))</f>
        <v>4314231</v>
      </c>
      <c r="F88" s="244"/>
      <c r="G88" s="225"/>
      <c r="H88" s="85"/>
      <c r="I88" s="243"/>
      <c r="J88" s="227"/>
      <c r="K88" s="227"/>
    </row>
    <row r="89" spans="1:11" ht="14.25" customHeight="1">
      <c r="A89" s="535" t="s">
        <v>1074</v>
      </c>
      <c r="B89" s="292" t="s">
        <v>762</v>
      </c>
      <c r="C89" s="536">
        <v>118400</v>
      </c>
      <c r="D89" s="483">
        <f>IF(ISERROR(VLOOKUP(C89,'[1]잔액(신용)'!$B$5:$C$1005,2,0)),0,VLOOKUP(C89,'[1]잔액(신용)'!$B$5:$C$1005,2,0))+IF(ISERROR(VLOOKUP(C89,'[1]잔액(신용)'!$E$5:$F$1005,2,0)),0,VLOOKUP(C89,'[1]잔액(신용)'!$E$5:$F$1005,2,0))</f>
        <v>1553695</v>
      </c>
      <c r="E89" s="483">
        <f>IF(ISERROR(VLOOKUP(C89,'[1]잔액(신용전기)'!$B$5:$C$1005,2,0)),0,VLOOKUP(C89,'[1]잔액(신용전기)'!$B$5:$C$1005,2,0))+IF(ISERROR(VLOOKUP(C89,'[1]잔액(신용전기)'!$E$5:$F$1005,2,0)),0,VLOOKUP(C89,'[1]잔액(신용전기)'!$E$5:$F$1005,2,0))</f>
        <v>1715310</v>
      </c>
      <c r="F89" s="244"/>
      <c r="G89" s="148"/>
      <c r="H89" s="246"/>
      <c r="I89" s="247"/>
      <c r="J89" s="248"/>
      <c r="K89" s="248"/>
    </row>
    <row r="90" spans="1:11" ht="14.25" customHeight="1">
      <c r="A90" s="537" t="s">
        <v>1075</v>
      </c>
      <c r="B90" s="184" t="s">
        <v>764</v>
      </c>
      <c r="C90" s="257">
        <v>118500</v>
      </c>
      <c r="D90" s="481">
        <f>IF(ISERROR(VLOOKUP(C90,'[1]잔액(신용)'!$B$5:$C$1005,2,0)),0,VLOOKUP(C90,'[1]잔액(신용)'!$B$5:$C$1005,2,0))+IF(ISERROR(VLOOKUP(C90,'[1]잔액(신용)'!$E$5:$F$1005,2,0)),0,VLOOKUP(C90,'[1]잔액(신용)'!$E$5:$F$1005,2,0))</f>
        <v>0</v>
      </c>
      <c r="E90" s="481">
        <f>IF(ISERROR(VLOOKUP(C90,'[1]잔액(신용전기)'!$B$5:$C$1005,2,0)),0,VLOOKUP(C90,'[1]잔액(신용전기)'!$B$5:$C$1005,2,0))+IF(ISERROR(VLOOKUP(C90,'[1]잔액(신용전기)'!$E$5:$F$1005,2,0)),0,VLOOKUP(C90,'[1]잔액(신용전기)'!$E$5:$F$1005,2,0))</f>
        <v>0</v>
      </c>
      <c r="F90" s="249"/>
      <c r="G90" s="703" t="s">
        <v>1076</v>
      </c>
      <c r="H90" s="703"/>
      <c r="I90" s="250"/>
      <c r="J90" s="219">
        <f>'[1]3.일반(BS)'!J93</f>
        <v>8781746</v>
      </c>
      <c r="K90" s="219">
        <f>'[1]3.일반(BS)'!K93</f>
        <v>8308694</v>
      </c>
    </row>
    <row r="91" spans="1:11" ht="14.25" customHeight="1">
      <c r="A91" s="198" t="s">
        <v>1077</v>
      </c>
      <c r="B91" s="192" t="s">
        <v>765</v>
      </c>
      <c r="C91" s="185">
        <v>118600</v>
      </c>
      <c r="D91" s="480">
        <f>IF(ISERROR(VLOOKUP(C91,'[1]잔액(신용)'!$B$5:$C$1005,2,0)),0,VLOOKUP(C91,'[1]잔액(신용)'!$B$5:$C$1005,2,0))+IF(ISERROR(VLOOKUP(C91,'[1]잔액(신용)'!$E$5:$F$1005,2,0)),0,VLOOKUP(C91,'[1]잔액(신용)'!$E$5:$F$1005,2,0))</f>
        <v>498207</v>
      </c>
      <c r="E91" s="480">
        <f>IF(ISERROR(VLOOKUP(C91,'[1]잔액(신용전기)'!$B$5:$C$1005,2,0)),0,VLOOKUP(C91,'[1]잔액(신용전기)'!$B$5:$C$1005,2,0))+IF(ISERROR(VLOOKUP(C91,'[1]잔액(신용전기)'!$E$5:$F$1005,2,0)),0,VLOOKUP(C91,'[1]잔액(신용전기)'!$E$5:$F$1005,2,0))</f>
        <v>358212</v>
      </c>
      <c r="F91" s="251"/>
      <c r="G91" s="252"/>
      <c r="H91" s="253"/>
      <c r="I91" s="254"/>
      <c r="J91" s="485"/>
      <c r="K91" s="485"/>
    </row>
    <row r="92" spans="1:11" ht="14.25" customHeight="1">
      <c r="A92" s="255" t="s">
        <v>1078</v>
      </c>
      <c r="B92" s="201" t="s">
        <v>766</v>
      </c>
      <c r="C92" s="256">
        <v>118700</v>
      </c>
      <c r="D92" s="482">
        <f>IF(ISERROR(VLOOKUP(C92,'[1]잔액(신용)'!$B$5:$C$1005,2,0)),0,VLOOKUP(C92,'[1]잔액(신용)'!$B$5:$C$1005,2,0))+IF(ISERROR(VLOOKUP(C92,'[1]잔액(신용)'!$E$5:$F$1005,2,0)),0,VLOOKUP(C92,'[1]잔액(신용)'!$E$5:$F$1005,2,0))</f>
        <v>0</v>
      </c>
      <c r="E92" s="486">
        <f>IF(ISERROR(VLOOKUP(C92,'[1]잔액(신용전기)'!$B$5:$C$1005,2,0)),0,VLOOKUP(C92,'[1]잔액(신용전기)'!$B$5:$C$1005,2,0))+IF(ISERROR(VLOOKUP(C92,'[1]잔액(신용전기)'!$E$5:$F$1005,2,0)),0,VLOOKUP(C92,'[1]잔액(신용전기)'!$E$5:$F$1005,2,0))</f>
        <v>0</v>
      </c>
      <c r="F92" s="251"/>
      <c r="G92" s="252"/>
      <c r="H92" s="253"/>
      <c r="I92" s="254"/>
      <c r="J92" s="485"/>
      <c r="K92" s="485"/>
    </row>
    <row r="93" spans="1:11" ht="14.25" customHeight="1">
      <c r="A93" s="191">
        <v>3</v>
      </c>
      <c r="B93" s="192" t="s">
        <v>1079</v>
      </c>
      <c r="C93" s="185">
        <v>119200</v>
      </c>
      <c r="D93" s="480">
        <f>IF(ISERROR(VLOOKUP(C93,'[1]잔액(신용)'!$B$5:$C$1005,2,0)),0,VLOOKUP(C93,'[1]잔액(신용)'!$B$5:$C$1005,2,0))+IF(ISERROR(VLOOKUP(C93,'[1]잔액(신용)'!$E$5:$F$1005,2,0)),0,VLOOKUP(C93,'[1]잔액(신용)'!$E$5:$F$1005,2,0))</f>
        <v>0</v>
      </c>
      <c r="E93" s="480">
        <f>IF(ISERROR(VLOOKUP(C93,'[1]잔액(신용전기)'!$B$5:$C$1005,2,0)),0,VLOOKUP(C93,'[1]잔액(신용전기)'!$B$5:$C$1005,2,0))+IF(ISERROR(VLOOKUP(C93,'[1]잔액(신용전기)'!$E$5:$F$1005,2,0)),0,VLOOKUP(C93,'[1]잔액(신용전기)'!$E$5:$F$1005,2,0))</f>
        <v>0</v>
      </c>
      <c r="F93" s="251"/>
      <c r="G93" s="252"/>
      <c r="H93" s="253"/>
      <c r="I93" s="254"/>
      <c r="J93" s="485"/>
      <c r="K93" s="485"/>
    </row>
    <row r="94" spans="1:11" ht="14.25" customHeight="1">
      <c r="A94" s="487"/>
      <c r="B94" s="488" t="s">
        <v>418</v>
      </c>
      <c r="C94" s="489">
        <v>146105</v>
      </c>
      <c r="D94" s="490">
        <f>IF(ISERROR(VLOOKUP(C94,'[1]잔액(신용)'!$B$5:$C$1005,2,0)),0,VLOOKUP(C94,'[1]잔액(신용)'!$B$5:$C$1005,2,0))+IF(ISERROR(VLOOKUP(C94,'[1]잔액(신용)'!$E$5:$F$1005,2,0)),0,VLOOKUP(C94,'[1]잔액(신용)'!$E$5:$F$1005,2,0))</f>
        <v>0</v>
      </c>
      <c r="E94" s="491">
        <f>IF(ISERROR(VLOOKUP(C94,'[1]잔액(신용전기)'!$B$5:$C$1005,2,0)),0,VLOOKUP(C94,'[1]잔액(신용전기)'!$B$5:$C$1005,2,0))+IF(ISERROR(VLOOKUP(C94,'[1]잔액(신용전기)'!$E$5:$F$1005,2,0)),0,VLOOKUP(C94,'[1]잔액(신용전기)'!$E$5:$F$1005,2,0))</f>
        <v>0</v>
      </c>
      <c r="F94" s="251"/>
      <c r="G94" s="252"/>
      <c r="H94" s="253"/>
      <c r="I94" s="254"/>
      <c r="J94" s="485"/>
      <c r="K94" s="485"/>
    </row>
    <row r="95" spans="1:11" ht="14.25" customHeight="1">
      <c r="A95" s="261" t="s">
        <v>767</v>
      </c>
      <c r="B95" s="262" t="s">
        <v>1080</v>
      </c>
      <c r="C95" s="492"/>
      <c r="D95" s="264">
        <f>SUM(D96,D116,D125)</f>
        <v>766859</v>
      </c>
      <c r="E95" s="264">
        <f>SUM(E96,E116,E125)</f>
        <v>789384</v>
      </c>
      <c r="F95" s="251"/>
      <c r="G95" s="252"/>
      <c r="H95" s="253"/>
      <c r="I95" s="254"/>
      <c r="J95" s="485"/>
      <c r="K95" s="485"/>
    </row>
    <row r="96" spans="1:11" ht="14.25" customHeight="1">
      <c r="A96" s="191">
        <v>1</v>
      </c>
      <c r="B96" s="192" t="s">
        <v>768</v>
      </c>
      <c r="C96" s="196"/>
      <c r="D96" s="478">
        <f>SUM(D97,D101,D106,D109,D114)-SUM(D98:D100,D102:D105,D107:D108,D110:D113,D115)</f>
        <v>766732</v>
      </c>
      <c r="E96" s="478">
        <f>SUM(E97,E101,E106,E109,E114)-SUM(E98:E100,E102:E105,E107:E108,E110:E113,E115)</f>
        <v>789245</v>
      </c>
      <c r="F96" s="251"/>
      <c r="G96" s="252"/>
      <c r="H96" s="253"/>
      <c r="I96" s="254"/>
      <c r="J96" s="485"/>
      <c r="K96" s="485"/>
    </row>
    <row r="97" spans="1:11" ht="14.25" customHeight="1">
      <c r="A97" s="198" t="s">
        <v>694</v>
      </c>
      <c r="B97" s="192" t="s">
        <v>1081</v>
      </c>
      <c r="C97" s="185">
        <v>121100</v>
      </c>
      <c r="D97" s="480">
        <f>IF(ISERROR(VLOOKUP(C97,'[1]잔액(신용)'!$B$5:$C$1005,2,0)),0,VLOOKUP(C97,'[1]잔액(신용)'!$B$5:$C$1005,2,0))+IF(ISERROR(VLOOKUP(C97,'[1]잔액(신용)'!$E$5:$F$1005,2,0)),0,VLOOKUP(C97,'[1]잔액(신용)'!$E$5:$F$1005,2,0))</f>
        <v>523966</v>
      </c>
      <c r="E97" s="480">
        <f>IF(ISERROR(VLOOKUP(C97,'[1]잔액(신용전기)'!$B$5:$C$1005,2,0)),0,VLOOKUP(C97,'[1]잔액(신용전기)'!$B$5:$C$1005,2,0))+IF(ISERROR(VLOOKUP(C97,'[1]잔액(신용전기)'!$E$5:$F$1005,2,0)),0,VLOOKUP(C97,'[1]잔액(신용전기)'!$E$5:$F$1005,2,0))</f>
        <v>523966</v>
      </c>
      <c r="F97" s="251"/>
      <c r="G97" s="252"/>
      <c r="H97" s="253"/>
      <c r="I97" s="254"/>
      <c r="J97" s="485"/>
      <c r="K97" s="485"/>
    </row>
    <row r="98" spans="1:11" ht="14.25" customHeight="1">
      <c r="A98" s="198"/>
      <c r="B98" s="57" t="s">
        <v>1082</v>
      </c>
      <c r="C98" s="205"/>
      <c r="D98" s="480">
        <f>IF(ISERROR(VLOOKUP(146402,'[1]잔액(신용)'!$B$5:$C$1005,2,0)),0,VLOOKUP(146402,'[1]잔액(신용)'!$B$5:$C$1005,2,0))+IF(ISERROR(VLOOKUP(146402,'[1]잔액(신용)'!$E$5:$F$1005,2,0)),0,VLOOKUP(146402,'[1]잔액(신용)'!$E$5:$F$1005,2,0))+IF(ISERROR(VLOOKUP(146412,'[1]잔액(신용)'!$B$5:$C$1005,2,0)),0,VLOOKUP(146412,'[1]잔액(신용)'!$B$5:$C$1005,2,0))+IF(ISERROR(VLOOKUP(146412,'[1]잔액(신용)'!$E$5:$F$1005,2,0)),0,VLOOKUP(146412,'[1]잔액(신용)'!$E$5:$F$1005,2,0))+IF(ISERROR(VLOOKUP(146422,'[1]잔액(신용)'!$B$5:$C$1005,2,0)),0,VLOOKUP(146422,'[1]잔액(신용)'!$B$5:$C$1005,2,0))+IF(ISERROR(VLOOKUP(146422,'[1]잔액(신용)'!$E$5:$F$1005,2,0)),0,VLOOKUP(146422,'[1]잔액(신용)'!$E$5:$F$1005,2,0))+IF(ISERROR(VLOOKUP(146442,'[1]잔액(신용)'!$B$5:$C$1005,2,0)),0,VLOOKUP(146442,'[1]잔액(신용)'!$B$5:$C$1005,2,0))+IF(ISERROR(VLOOKUP(146442,'[1]잔액(신용)'!$E$5:$F$1005,2,0)),0,VLOOKUP(146442,'[1]잔액(신용)'!$E$5:$F$1005,2,0))</f>
        <v>0</v>
      </c>
      <c r="E98" s="480">
        <f>IF(ISERROR(VLOOKUP(146402,'[1]잔액(신용전기)'!$B$5:$C$1005,2,0)),0,VLOOKUP(146402,'[1]잔액(신용전기)'!$B$5:$C$1005,2,0))+IF(ISERROR(VLOOKUP(146402,'[1]잔액(신용전기)'!$E$5:$F$1005,2,0)),0,VLOOKUP(146402,'[1]잔액(신용전기)'!$E$5:$F$1005,2,0))+IF(ISERROR(VLOOKUP(146412,'[1]잔액(신용전기)'!$B$5:$C$1005,2,0)),0,VLOOKUP(146412,'[1]잔액(신용전기)'!$B$5:$C$1005,2,0))+IF(ISERROR(VLOOKUP(146412,'[1]잔액(신용전기)'!$E$5:$F$1005,2,0)),0,VLOOKUP(146412,'[1]잔액(신용전기)'!$E$5:$F$1005,2,0))+IF(ISERROR(VLOOKUP(146422,'[1]잔액(신용전기)'!$B$5:$C$1005,2,0)),0,VLOOKUP(146422,'[1]잔액(신용전기)'!$B$5:$C$1005,2,0))+IF(ISERROR(VLOOKUP(146422,'[1]잔액(신용전기)'!$E$5:$F$1005,2,0)),0,VLOOKUP(146422,'[1]잔액(신용전기)'!$E$5:$F$1005,2,0))+IF(ISERROR(VLOOKUP(146442,'[1]잔액(신용전기)'!$B$5:$C$1005,2,0)),0,VLOOKUP(146442,'[1]잔액(신용전기)'!$B$5:$C$1005,2,0))+IF(ISERROR(VLOOKUP(146442,'[1]잔액(신용전기)'!$E$5:$F$1005,2,0)),0,VLOOKUP(146442,'[1]잔액(신용전기)'!$E$5:$F$1005,2,0))</f>
        <v>0</v>
      </c>
      <c r="F98" s="251"/>
      <c r="G98" s="252"/>
      <c r="H98" s="253"/>
      <c r="I98" s="254"/>
      <c r="J98" s="485"/>
      <c r="K98" s="485"/>
    </row>
    <row r="99" spans="1:11" ht="14.25" customHeight="1">
      <c r="A99" s="198"/>
      <c r="B99" s="57" t="s">
        <v>1083</v>
      </c>
      <c r="C99" s="185">
        <v>146602</v>
      </c>
      <c r="D99" s="480">
        <f>IF(ISERROR(VLOOKUP(C99,'[1]잔액(신용)'!$B$5:$C$1005,2,0)),0,VLOOKUP(C99,'[1]잔액(신용)'!$B$5:$C$1005,2,0))+IF(ISERROR(VLOOKUP(C99,'[1]잔액(신용)'!$E$5:$F$1005,2,0)),0,VLOOKUP(C99,'[1]잔액(신용)'!$E$5:$F$1005,2,0))</f>
        <v>0</v>
      </c>
      <c r="E99" s="480">
        <f>IF(ISERROR(VLOOKUP(C99,'[1]잔액(신용전기)'!$B$5:$C$1005,2,0)),0,VLOOKUP(C99,'[1]잔액(신용전기)'!$B$5:$C$1005,2,0))+IF(ISERROR(VLOOKUP(C99,'[1]잔액(신용전기)'!$E$5:$F$1005,2,0)),0,VLOOKUP(C99,'[1]잔액(신용전기)'!$E$5:$F$1005,2,0))</f>
        <v>0</v>
      </c>
      <c r="F99" s="251"/>
      <c r="G99" s="252"/>
      <c r="H99" s="253"/>
      <c r="I99" s="254"/>
      <c r="J99" s="485"/>
      <c r="K99" s="485"/>
    </row>
    <row r="100" spans="1:11" ht="14.25" customHeight="1">
      <c r="A100" s="198"/>
      <c r="B100" s="57" t="s">
        <v>1084</v>
      </c>
      <c r="C100" s="493">
        <v>146711</v>
      </c>
      <c r="D100" s="480">
        <f>IF(ISERROR(VLOOKUP(C100,'[1]잔액(신용)'!$B$5:$C$1005,2,0)),0,VLOOKUP(C100,'[1]잔액(신용)'!$B$5:$C$1005,2,0))+IF(ISERROR(VLOOKUP(C100,'[1]잔액(신용)'!$E$5:$F$1005,2,0)),0,VLOOKUP(C100,'[1]잔액(신용)'!$E$5:$F$1005,2,0))</f>
        <v>0</v>
      </c>
      <c r="E100" s="480">
        <f>IF(ISERROR(VLOOKUP(C100,'[1]잔액(신용전기)'!$B$5:$C$1005,2,0)),0,VLOOKUP(C100,'[1]잔액(신용전기)'!$B$5:$C$1005,2,0))+IF(ISERROR(VLOOKUP(C100,'[1]잔액(신용전기)'!$E$5:$F$1005,2,0)),0,VLOOKUP(C100,'[1]잔액(신용전기)'!$E$5:$F$1005,2,0))</f>
        <v>0</v>
      </c>
      <c r="F100" s="251"/>
      <c r="G100" s="252"/>
      <c r="H100" s="253"/>
      <c r="I100" s="254"/>
      <c r="J100" s="485"/>
      <c r="K100" s="485"/>
    </row>
    <row r="101" spans="1:11" ht="14.25" customHeight="1">
      <c r="A101" s="198" t="s">
        <v>1085</v>
      </c>
      <c r="B101" s="192" t="s">
        <v>770</v>
      </c>
      <c r="C101" s="185">
        <v>121200</v>
      </c>
      <c r="D101" s="480">
        <f>IF(ISERROR(VLOOKUP(C101,'[1]잔액(신용)'!$B$5:$C$1005,2,0)),0,VLOOKUP(C101,'[1]잔액(신용)'!$B$5:$C$1005,2,0))+IF(ISERROR(VLOOKUP(C101,'[1]잔액(신용)'!$E$5:$F$1005,2,0)),0,VLOOKUP(C101,'[1]잔액(신용)'!$E$5:$F$1005,2,0))</f>
        <v>467687</v>
      </c>
      <c r="E101" s="480">
        <f>IF(ISERROR(VLOOKUP(C101,'[1]잔액(신용전기)'!$B$5:$C$1005,2,0)),0,VLOOKUP(C101,'[1]잔액(신용전기)'!$B$5:$C$1005,2,0))+IF(ISERROR(VLOOKUP(C101,'[1]잔액(신용전기)'!$E$5:$F$1005,2,0)),0,VLOOKUP(C101,'[1]잔액(신용전기)'!$E$5:$F$1005,2,0))</f>
        <v>438681</v>
      </c>
      <c r="F101" s="251"/>
      <c r="G101" s="252"/>
      <c r="H101" s="253"/>
      <c r="I101" s="254"/>
      <c r="J101" s="485"/>
      <c r="K101" s="485"/>
    </row>
    <row r="102" spans="1:11" ht="14.25" customHeight="1">
      <c r="A102" s="198"/>
      <c r="B102" s="57" t="s">
        <v>771</v>
      </c>
      <c r="C102" s="185">
        <v>146201</v>
      </c>
      <c r="D102" s="480">
        <f>IF(ISERROR(VLOOKUP(C102,'[1]잔액(신용)'!$B$5:$C$1005,2,0)),0,VLOOKUP(C102,'[1]잔액(신용)'!$B$5:$C$1005,2,0))+IF(ISERROR(VLOOKUP(C102,'[1]잔액(신용)'!$E$5:$F$1005,2,0)),0,VLOOKUP(C102,'[1]잔액(신용)'!$E$5:$F$1005,2,0))</f>
        <v>301832</v>
      </c>
      <c r="E102" s="480">
        <f>IF(ISERROR(VLOOKUP(C102,'[1]잔액(신용전기)'!$B$5:$C$1005,2,0)),0,VLOOKUP(C102,'[1]잔액(신용전기)'!$B$5:$C$1005,2,0))+IF(ISERROR(VLOOKUP(C102,'[1]잔액(신용전기)'!$E$5:$F$1005,2,0)),0,VLOOKUP(C102,'[1]잔액(신용전기)'!$E$5:$F$1005,2,0))</f>
        <v>283408</v>
      </c>
      <c r="F102" s="251"/>
      <c r="G102" s="252"/>
      <c r="H102" s="253"/>
      <c r="I102" s="254"/>
      <c r="J102" s="485"/>
      <c r="K102" s="485"/>
    </row>
    <row r="103" spans="1:11" ht="14.25" customHeight="1">
      <c r="A103" s="198"/>
      <c r="B103" s="57" t="s">
        <v>1086</v>
      </c>
      <c r="C103" s="205"/>
      <c r="D103" s="480">
        <f>IF(ISERROR(VLOOKUP(146403,'[1]잔액(신용)'!$B$5:$C$1005,2,0)),0,VLOOKUP(146403,'[1]잔액(신용)'!$B$5:$C$1005,2,0))+IF(ISERROR(VLOOKUP(146403,'[1]잔액(신용)'!$E$5:$F$1005,2,0)),0,VLOOKUP(146403,'[1]잔액(신용)'!$E$5:$F$1005,2,0))+IF(ISERROR(VLOOKUP(146413,'[1]잔액(신용)'!$B$5:$C$1005,2,0)),0,VLOOKUP(146413,'[1]잔액(신용)'!$B$5:$C$1005,2,0))+IF(ISERROR(VLOOKUP(146413,'[1]잔액(신용)'!$E$5:$F$1005,2,0)),0,VLOOKUP(146413,'[1]잔액(신용)'!$E$5:$F$1005,2,0))+IF(ISERROR(VLOOKUP(146423,'[1]잔액(신용)'!$B$5:$C$1005,2,0)),0,VLOOKUP(146423,'[1]잔액(신용)'!$B$5:$C$1005,2,0))+IF(ISERROR(VLOOKUP(146423,'[1]잔액(신용)'!$E$5:$F$1005,2,0)),0,VLOOKUP(146423,'[1]잔액(신용)'!$E$5:$F$1005,2,0))+IF(ISERROR(VLOOKUP(146443,'[1]잔액(신용)'!$B$5:$C$1005,2,0)),0,VLOOKUP(146443,'[1]잔액(신용)'!$B$5:$C$1005,2,0))+IF(ISERROR(VLOOKUP(146443,'[1]잔액(신용)'!$E$5:$F$1005,2,0)),0,VLOOKUP(146443,'[1]잔액(신용)'!$E$5:$F$1005,2,0))+IF(ISERROR(VLOOKUP(146472,'[1]잔액(신용)'!$B$5:$C$1005,2,0)),0,VLOOKUP(146472,'[1]잔액(신용)'!$B$5:$C$1005,2,0))+IF(ISERROR(VLOOKUP(146472,'[1]잔액(신용)'!$E$5:$F$1005,2,0)),0,VLOOKUP(146472,'[1]잔액(신용)'!$E$5:$F$1005,2,0))</f>
        <v>19961</v>
      </c>
      <c r="E103" s="480">
        <f>IF(ISERROR(VLOOKUP(146403,'[1]잔액(신용전기)'!$B$5:$C$1005,2,0)),0,VLOOKUP(146403,'[1]잔액(신용전기)'!$B$5:$C$1005,2,0))+IF(ISERROR(VLOOKUP(146403,'[1]잔액(신용전기)'!$E$5:$F$1005,2,0)),0,VLOOKUP(146403,'[1]잔액(신용전기)'!$E$5:$F$1005,2,0))+IF(ISERROR(VLOOKUP(146413,'[1]잔액(신용전기)'!$B$5:$C$1005,2,0)),0,VLOOKUP(146413,'[1]잔액(신용전기)'!$B$5:$C$1005,2,0))+IF(ISERROR(VLOOKUP(146413,'[1]잔액(신용전기)'!$E$5:$F$1005,2,0)),0,VLOOKUP(146413,'[1]잔액(신용전기)'!$E$5:$F$1005,2,0))+IF(ISERROR(VLOOKUP(146423,'[1]잔액(신용전기)'!$B$5:$C$1005,2,0)),0,VLOOKUP(146423,'[1]잔액(신용전기)'!$B$5:$C$1005,2,0))+IF(ISERROR(VLOOKUP(146423,'[1]잔액(신용전기)'!$E$5:$F$1005,2,0)),0,VLOOKUP(146423,'[1]잔액(신용전기)'!$E$5:$F$1005,2,0))+IF(ISERROR(VLOOKUP(146443,'[1]잔액(신용전기)'!$B$5:$C$1005,2,0)),0,VLOOKUP(146443,'[1]잔액(신용전기)'!$B$5:$C$1005,2,0))+IF(ISERROR(VLOOKUP(146443,'[1]잔액(신용전기)'!$E$5:$F$1005,2,0)),0,VLOOKUP(146443,'[1]잔액(신용전기)'!$E$5:$F$1005,2,0))+IF(ISERROR(VLOOKUP(146472,'[1]잔액(신용전기)'!$E$5:$F$1005,2,0)),0,VLOOKUP(146472,'[1]잔액(신용전기)'!$E$5:$F$1005,2,0))</f>
        <v>22847</v>
      </c>
      <c r="F103" s="251"/>
      <c r="G103" s="252"/>
      <c r="H103" s="253"/>
      <c r="I103" s="254"/>
      <c r="J103" s="485"/>
      <c r="K103" s="485"/>
    </row>
    <row r="104" spans="1:11" ht="14.25" customHeight="1">
      <c r="A104" s="198"/>
      <c r="B104" s="57" t="s">
        <v>1083</v>
      </c>
      <c r="C104" s="185">
        <v>146603</v>
      </c>
      <c r="D104" s="480">
        <f>IF(ISERROR(VLOOKUP(C104,'[1]잔액(신용)'!$B$5:$C$1005,2,0)),0,VLOOKUP(C104,'[1]잔액(신용)'!$B$5:$C$1005,2,0))+IF(ISERROR(VLOOKUP(C104,'[1]잔액(신용)'!$E$5:$F$1005,2,0)),0,VLOOKUP(C104,'[1]잔액(신용)'!$E$5:$F$1005,2,0))</f>
        <v>0</v>
      </c>
      <c r="E104" s="480">
        <f>IF(ISERROR(VLOOKUP(C104,'[1]잔액(신용전기)'!$B$5:$C$1005,2,0)),0,VLOOKUP(C104,'[1]잔액(신용전기)'!$B$5:$C$1005,2,0))+IF(ISERROR(VLOOKUP(C104,'[1]잔액(신용전기)'!$E$5:$F$1005,2,0)),0,VLOOKUP(C104,'[1]잔액(신용전기)'!$E$5:$F$1005,2,0))</f>
        <v>0</v>
      </c>
      <c r="F104" s="251"/>
      <c r="G104" s="252"/>
      <c r="H104" s="253"/>
      <c r="I104" s="254"/>
      <c r="J104" s="485"/>
      <c r="K104" s="485"/>
    </row>
    <row r="105" spans="1:11" ht="14.25" customHeight="1">
      <c r="A105" s="198"/>
      <c r="B105" s="57" t="s">
        <v>1084</v>
      </c>
      <c r="C105" s="493">
        <v>146721</v>
      </c>
      <c r="D105" s="480">
        <f>IF(ISERROR(VLOOKUP(C105,'[1]잔액(신용)'!$B$5:$C$1005,2,0)),0,VLOOKUP(C105,'[1]잔액(신용)'!$B$5:$C$1005,2,0))+IF(ISERROR(VLOOKUP(C105,'[1]잔액(신용)'!$E$5:$F$1005,2,0)),0,VLOOKUP(C105,'[1]잔액(신용)'!$E$5:$F$1005,2,0))</f>
        <v>0</v>
      </c>
      <c r="E105" s="480">
        <f>IF(ISERROR(VLOOKUP(C105,'[1]잔액(신용전기)'!$B$5:$C$1005,2,0)),0,VLOOKUP(C105,'[1]잔액(신용전기)'!$B$5:$C$1005,2,0))+IF(ISERROR(VLOOKUP(C105,'[1]잔액(신용전기)'!$E$5:$F$1005,2,0)),0,VLOOKUP(C105,'[1]잔액(신용전기)'!$E$5:$F$1005,2,0))</f>
        <v>0</v>
      </c>
      <c r="F105" s="251"/>
      <c r="G105" s="252"/>
      <c r="H105" s="253"/>
      <c r="I105" s="254"/>
      <c r="J105" s="485"/>
      <c r="K105" s="485"/>
    </row>
    <row r="106" spans="1:11" ht="14.25" customHeight="1">
      <c r="A106" s="198" t="s">
        <v>1087</v>
      </c>
      <c r="B106" s="192" t="s">
        <v>773</v>
      </c>
      <c r="C106" s="185">
        <v>121300</v>
      </c>
      <c r="D106" s="480">
        <f>IF(ISERROR(VLOOKUP(C106,'[1]잔액(신용)'!$B$5:$C$1005,2,0)),0,VLOOKUP(C106,'[1]잔액(신용)'!$B$5:$C$1005,2,0))+IF(ISERROR(VLOOKUP(C106,'[1]잔액(신용)'!$E$5:$F$1005,2,0)),0,VLOOKUP(C106,'[1]잔액(신용)'!$E$5:$F$1005,2,0))</f>
        <v>0</v>
      </c>
      <c r="E106" s="480">
        <f>IF(ISERROR(VLOOKUP(C106,'[1]잔액(신용전기)'!$B$5:$C$1005,2,0)),0,VLOOKUP(C106,'[1]잔액(신용전기)'!$B$5:$C$1005,2,0))+IF(ISERROR(VLOOKUP(C106,'[1]잔액(신용전기)'!$E$5:$F$1005,2,0)),0,VLOOKUP(C106,'[1]잔액(신용전기)'!$E$5:$F$1005,2,0))</f>
        <v>0</v>
      </c>
      <c r="F106" s="251"/>
      <c r="G106" s="252"/>
      <c r="H106" s="253"/>
      <c r="I106" s="254"/>
      <c r="J106" s="485"/>
      <c r="K106" s="485"/>
    </row>
    <row r="107" spans="1:11" ht="14.25" customHeight="1">
      <c r="A107" s="198"/>
      <c r="B107" s="57" t="s">
        <v>774</v>
      </c>
      <c r="C107" s="185">
        <v>146202</v>
      </c>
      <c r="D107" s="480">
        <f>IF(ISERROR(VLOOKUP(C107,'[1]잔액(신용)'!$B$5:$C$1005,2,0)),0,VLOOKUP(C107,'[1]잔액(신용)'!$B$5:$C$1005,2,0))+IF(ISERROR(VLOOKUP(C107,'[1]잔액(신용)'!$E$5:$F$1005,2,0)),0,VLOOKUP(C107,'[1]잔액(신용)'!$E$5:$F$1005,2,0))</f>
        <v>0</v>
      </c>
      <c r="E107" s="480">
        <f>IF(ISERROR(VLOOKUP(C107,'[1]잔액(신용전기)'!$B$5:$C$1005,2,0)),0,VLOOKUP(C107,'[1]잔액(신용전기)'!$B$5:$C$1005,2,0))+IF(ISERROR(VLOOKUP(C107,'[1]잔액(신용전기)'!$E$5:$F$1005,2,0)),0,VLOOKUP(C107,'[1]잔액(신용전기)'!$E$5:$F$1005,2,0))</f>
        <v>0</v>
      </c>
      <c r="F107" s="251"/>
      <c r="G107" s="252"/>
      <c r="H107" s="253"/>
      <c r="I107" s="254"/>
      <c r="J107" s="485"/>
      <c r="K107" s="485"/>
    </row>
    <row r="108" spans="1:11" ht="14.25" customHeight="1">
      <c r="A108" s="198"/>
      <c r="B108" s="57" t="s">
        <v>1083</v>
      </c>
      <c r="C108" s="185">
        <v>146604</v>
      </c>
      <c r="D108" s="480">
        <f>IF(ISERROR(VLOOKUP(C108,'[1]잔액(신용)'!$B$5:$C$1005,2,0)),0,VLOOKUP(C108,'[1]잔액(신용)'!$B$5:$C$1005,2,0))+IF(ISERROR(VLOOKUP(C108,'[1]잔액(신용)'!$E$5:$F$1005,2,0)),0,VLOOKUP(C108,'[1]잔액(신용)'!$E$5:$F$1005,2,0))</f>
        <v>0</v>
      </c>
      <c r="E108" s="480">
        <f>IF(ISERROR(VLOOKUP(C108,'[1]잔액(신용전기)'!$B$5:$C$1005,2,0)),0,VLOOKUP(C108,'[1]잔액(신용전기)'!$B$5:$C$1005,2,0))+IF(ISERROR(VLOOKUP(C108,'[1]잔액(신용전기)'!$E$5:$F$1005,2,0)),0,VLOOKUP(C108,'[1]잔액(신용전기)'!$E$5:$F$1005,2,0))</f>
        <v>0</v>
      </c>
      <c r="F108" s="251"/>
      <c r="G108" s="252"/>
      <c r="H108" s="253"/>
      <c r="I108" s="254"/>
      <c r="J108" s="485"/>
      <c r="K108" s="485"/>
    </row>
    <row r="109" spans="1:11" ht="14.25" customHeight="1">
      <c r="A109" s="198" t="s">
        <v>1088</v>
      </c>
      <c r="B109" s="192" t="s">
        <v>775</v>
      </c>
      <c r="C109" s="185">
        <v>121400</v>
      </c>
      <c r="D109" s="480">
        <f>IF(ISERROR(VLOOKUP(C109,'[1]잔액(신용)'!$B$5:$C$1005,2,0)),0,VLOOKUP(C109,'[1]잔액(신용)'!$B$5:$C$1005,2,0))+IF(ISERROR(VLOOKUP(C109,'[1]잔액(신용)'!$E$5:$F$1005,2,0)),0,VLOOKUP(C109,'[1]잔액(신용)'!$E$5:$F$1005,2,0))</f>
        <v>291279</v>
      </c>
      <c r="E109" s="480">
        <f>IF(ISERROR(VLOOKUP(C109,'[1]잔액(신용전기)'!$B$5:$C$1005,2,0)),0,VLOOKUP(C109,'[1]잔액(신용전기)'!$B$5:$C$1005,2,0))+IF(ISERROR(VLOOKUP(C109,'[1]잔액(신용전기)'!$E$5:$F$1005,2,0)),0,VLOOKUP(C109,'[1]잔액(신용전기)'!$E$5:$F$1005,2,0))</f>
        <v>289305</v>
      </c>
      <c r="F109" s="251"/>
      <c r="G109" s="252"/>
      <c r="H109" s="253"/>
      <c r="I109" s="254"/>
      <c r="J109" s="485"/>
      <c r="K109" s="485"/>
    </row>
    <row r="110" spans="1:11" ht="14.25" customHeight="1">
      <c r="A110" s="198"/>
      <c r="B110" s="57" t="s">
        <v>774</v>
      </c>
      <c r="C110" s="185">
        <v>146203</v>
      </c>
      <c r="D110" s="480">
        <f>IF(ISERROR(VLOOKUP(C110,'[1]잔액(신용)'!$B$5:$C$1005,2,0)),0,VLOOKUP(C110,'[1]잔액(신용)'!$B$5:$C$1005,2,0))+IF(ISERROR(VLOOKUP(C110,'[1]잔액(신용)'!$E$5:$F$1005,2,0)),0,VLOOKUP(C110,'[1]잔액(신용)'!$E$5:$F$1005,2,0))</f>
        <v>187823</v>
      </c>
      <c r="E110" s="480">
        <f>IF(ISERROR(VLOOKUP(C110,'[1]잔액(신용전기)'!$B$5:$C$1005,2,0)),0,VLOOKUP(C110,'[1]잔액(신용전기)'!$B$5:$C$1005,2,0))+IF(ISERROR(VLOOKUP(C110,'[1]잔액(신용전기)'!$E$5:$F$1005,2,0)),0,VLOOKUP(C110,'[1]잔액(신용전기)'!$E$5:$F$1005,2,0))</f>
        <v>143292</v>
      </c>
      <c r="F110" s="251"/>
      <c r="G110" s="252"/>
      <c r="H110" s="253"/>
      <c r="I110" s="254"/>
      <c r="J110" s="485"/>
      <c r="K110" s="485"/>
    </row>
    <row r="111" spans="1:11" ht="14.25" customHeight="1">
      <c r="A111" s="198"/>
      <c r="B111" s="57" t="s">
        <v>772</v>
      </c>
      <c r="C111" s="205"/>
      <c r="D111" s="480">
        <f>IF(ISERROR(VLOOKUP(146404,'[1]잔액(신용)'!$E$5:$F$1005,2,0)),0,VLOOKUP(146404,'[1]잔액(신용)'!$E$5:$F$1005,2,0))+IF(ISERROR(VLOOKUP(146414,'[1]잔액(신용)'!$E$5:$F$1005,2,0)),0,VLOOKUP(146414,'[1]잔액(신용)'!$E$5:$F$1005,2,0))+IF(ISERROR(VLOOKUP(146424,'[1]잔액(신용)'!$E$5:$F$1005,2,0)),0,VLOOKUP(146424,'[1]잔액(신용)'!$E$5:$F$1005,2,0))+IF(ISERROR(VLOOKUP(146444,'[1]잔액(신용)'!$E$5:$F$1005,2,0)),0,VLOOKUP(146444,'[1]잔액(신용)'!$E$5:$F$1005,2,0))+IF(ISERROR(VLOOKUP(146410,'[1]잔액(신용)'!$E$5:$F$1005,2,0)),0,VLOOKUP(146410,'[1]잔액(신용)'!$E$5:$F$1005,2,0))+IF(ISERROR(VLOOKUP(146420,'[1]잔액(신용)'!$E$5:$F$1005,2,0)),0,VLOOKUP(146420,'[1]잔액(신용)'!$E$5:$F$1005,2,0))+IF(ISERROR(VLOOKUP(146430,'[1]잔액(신용)'!$E$5:$F$1005,2,0)),0,VLOOKUP(146430,'[1]잔액(신용)'!$E$5:$F$1005,2,0))+IF(ISERROR(VLOOKUP(146450,'[1]잔액(신용)'!$E$5:$F$1005,2,0)),0,VLOOKUP(146450,'[1]잔액(신용)'!$E$5:$F$1005,2,0))+IF(ISERROR(VLOOKUP(146473,'[1]잔액(신용)'!$E$5:$F$1005,2,0)),0,VLOOKUP(146473,'[1]잔액(신용)'!$E$5:$F$1005,2,0))</f>
        <v>6584</v>
      </c>
      <c r="E111" s="480">
        <f>IF(ISERROR(VLOOKUP(146404,'[1]잔액(신용전기)'!$E$5:$F$1005,2,0)),0,VLOOKUP(146404,'[1]잔액(신용전기)'!$E$5:$F$1005,2,0))+IF(ISERROR(VLOOKUP(146414,'[1]잔액(신용전기)'!$E$5:$F$1005,2,0)),0,VLOOKUP(146414,'[1]잔액(신용전기)'!$E$5:$F$1005,2,0))+IF(ISERROR(VLOOKUP(146424,'[1]잔액(신용전기)'!$E$5:$F$1005,2,0)),0,VLOOKUP(146424,'[1]잔액(신용전기)'!$E$5:$F$1005,2,0))+IF(ISERROR(VLOOKUP(146444,'[1]잔액(신용전기)'!$E$5:$F$1005,2,0)),0,VLOOKUP(146444,'[1]잔액(신용전기)'!$E$5:$F$1005,2,0))+IF(ISERROR(VLOOKUP(146410,'[1]잔액(신용전기)'!$E$5:$F$1005,2,0)),0,VLOOKUP(146410,'[1]잔액(신용전기)'!$E$5:$F$1005,2,0))+IF(ISERROR(VLOOKUP(146420,'[1]잔액(신용전기)'!$E$5:$F$1005,2,0)),0,VLOOKUP(146420,'[1]잔액(신용전기)'!$E$5:$F$1005,2,0))+IF(ISERROR(VLOOKUP(146430,'[1]잔액(신용전기)'!$E$5:$F$1005,2,0)),0,VLOOKUP(146430,'[1]잔액(신용전기)'!$E$5:$F$1005,2,0))+IF(ISERROR(VLOOKUP(146450,'[1]잔액(신용전기)'!$E$5:$F$1005,2,0)),0,VLOOKUP(146450,'[1]잔액(신용전기)'!$E$5:$F$1005,2,0))+IF(ISERROR(VLOOKUP(146473,'[1]잔액(신용전기)'!$E$5:$F$1005,2,0)),0,VLOOKUP(146473,'[1]잔액(신용전기)'!$E$5:$F$1005,2,0))</f>
        <v>13160</v>
      </c>
      <c r="F111" s="251"/>
      <c r="G111" s="252"/>
      <c r="H111" s="253"/>
      <c r="I111" s="254"/>
      <c r="J111" s="485"/>
      <c r="K111" s="485"/>
    </row>
    <row r="112" spans="1:11" ht="14.25" customHeight="1">
      <c r="A112" s="198"/>
      <c r="B112" s="57" t="s">
        <v>1083</v>
      </c>
      <c r="C112" s="185">
        <v>146605</v>
      </c>
      <c r="D112" s="480">
        <f>IF(ISERROR(VLOOKUP(C112,'[1]잔액(신용)'!$B$5:$C$1005,2,0)),0,VLOOKUP(C112,'[1]잔액(신용)'!$B$5:$C$1005,2,0))+IF(ISERROR(VLOOKUP(C112,'[1]잔액(신용)'!$E$5:$F$1005,2,0)),0,VLOOKUP(C112,'[1]잔액(신용)'!$E$5:$F$1005,2,0))</f>
        <v>0</v>
      </c>
      <c r="E112" s="480">
        <f>IF(ISERROR(VLOOKUP(C112,'[1]잔액(신용전기)'!$B$5:$C$1005,2,0)),0,VLOOKUP(C112,'[1]잔액(신용전기)'!$B$5:$C$1005,2,0))+IF(ISERROR(VLOOKUP(C112,'[1]잔액(신용전기)'!$E$5:$F$1005,2,0)),0,VLOOKUP(C112,'[1]잔액(신용전기)'!$E$5:$F$1005,2,0))</f>
        <v>0</v>
      </c>
      <c r="F112" s="251"/>
      <c r="G112" s="252"/>
      <c r="H112" s="253"/>
      <c r="I112" s="254"/>
      <c r="J112" s="485"/>
      <c r="K112" s="485"/>
    </row>
    <row r="113" spans="1:11" ht="14.25" customHeight="1">
      <c r="A113" s="198"/>
      <c r="B113" s="57" t="s">
        <v>1084</v>
      </c>
      <c r="C113" s="493">
        <v>146731</v>
      </c>
      <c r="D113" s="480">
        <f>IF(ISERROR(VLOOKUP(C113,'[1]잔액(신용)'!$B$5:$C$1005,2,0)),0,VLOOKUP(C113,'[1]잔액(신용)'!$B$5:$C$1005,2,0))+IF(ISERROR(VLOOKUP(C113,'[1]잔액(신용)'!$E$5:$F$1005,2,0)),0,VLOOKUP(C113,'[1]잔액(신용)'!$E$5:$F$1005,2,0))</f>
        <v>0</v>
      </c>
      <c r="E113" s="480">
        <f>IF(ISERROR(VLOOKUP(C113,'[1]잔액(신용전기)'!$B$5:$C$1005,2,0)),0,VLOOKUP(C113,'[1]잔액(신용전기)'!$B$5:$C$1005,2,0))+IF(ISERROR(VLOOKUP(C113,'[1]잔액(신용전기)'!$E$5:$F$1005,2,0)),0,VLOOKUP(C113,'[1]잔액(신용전기)'!$E$5:$F$1005,2,0))</f>
        <v>0</v>
      </c>
      <c r="F113" s="251"/>
      <c r="G113" s="252"/>
      <c r="H113" s="253"/>
      <c r="I113" s="254"/>
      <c r="J113" s="485"/>
      <c r="K113" s="485"/>
    </row>
    <row r="114" spans="1:11" ht="14.25" customHeight="1">
      <c r="A114" s="198" t="s">
        <v>1089</v>
      </c>
      <c r="B114" s="192" t="s">
        <v>484</v>
      </c>
      <c r="C114" s="185">
        <v>121500</v>
      </c>
      <c r="D114" s="480">
        <f>IF(ISERROR(VLOOKUP(C114,'[1]잔액(신용)'!$B$5:$C$1005,2,0)),0,VLOOKUP(C114,'[1]잔액(신용)'!$B$5:$C$1005,2,0))+IF(ISERROR(VLOOKUP(C114,'[1]잔액(신용)'!$E$5:$F$1005,2,0)),0,VLOOKUP(C114,'[1]잔액(신용)'!$E$5:$F$1005,2,0))</f>
        <v>0</v>
      </c>
      <c r="E114" s="480">
        <f>IF(ISERROR(VLOOKUP(C114,'[1]잔액(신용전기)'!$B$5:$C$1005,2,0)),0,VLOOKUP(C114,'[1]잔액(신용전기)'!$B$5:$C$1005,2,0))+IF(ISERROR(VLOOKUP(C114,'[1]잔액(신용전기)'!$E$5:$F$1005,2,0)),0,VLOOKUP(C114,'[1]잔액(신용전기)'!$E$5:$F$1005,2,0))</f>
        <v>0</v>
      </c>
      <c r="F114" s="251"/>
      <c r="G114" s="252"/>
      <c r="H114" s="253"/>
      <c r="I114" s="254"/>
      <c r="J114" s="485"/>
      <c r="K114" s="485"/>
    </row>
    <row r="115" spans="1:11" ht="14.25" customHeight="1">
      <c r="A115" s="198" t="s">
        <v>1090</v>
      </c>
      <c r="B115" s="57" t="s">
        <v>1091</v>
      </c>
      <c r="C115" s="185">
        <v>146460</v>
      </c>
      <c r="D115" s="480">
        <f>IF(ISERROR(VLOOKUP(C115,'[1]잔액(신용)'!$B$5:$C$1005,2,0)),0,VLOOKUP(C115,'[1]잔액(신용)'!$B$5:$C$1005,2,0))+IF(ISERROR(VLOOKUP(C115,'[1]잔액(신용)'!$E$5:$F$1005,2,0)),0,VLOOKUP(C115,'[1]잔액(신용)'!$E$5:$F$1005,2,0))</f>
        <v>0</v>
      </c>
      <c r="E115" s="480">
        <f>IF(ISERROR(VLOOKUP(C115,'[1]잔액(신용전기)'!$B$5:$C$1005,2,0)),0,VLOOKUP(C115,'[1]잔액(신용전기)'!$B$5:$C$1005,2,0))+IF(ISERROR(VLOOKUP(C115,'[1]잔액(신용전기)'!$E$5:$F$1005,2,0)),0,VLOOKUP(C115,'[1]잔액(신용전기)'!$E$5:$F$1005,2,0))</f>
        <v>0</v>
      </c>
      <c r="F115" s="251"/>
      <c r="G115" s="252"/>
      <c r="H115" s="253"/>
      <c r="I115" s="254"/>
      <c r="J115" s="485"/>
      <c r="K115" s="485"/>
    </row>
    <row r="116" spans="1:11" ht="14.25" customHeight="1">
      <c r="A116" s="191">
        <v>2</v>
      </c>
      <c r="B116" s="192" t="s">
        <v>776</v>
      </c>
      <c r="C116" s="196"/>
      <c r="D116" s="478">
        <f>SUM(D117,D119,D121:D123)-SUM(D118,D120,D124)</f>
        <v>127</v>
      </c>
      <c r="E116" s="478">
        <f>SUM(E117,E119,E121:E123)-SUM(E118,E120,E124)</f>
        <v>139</v>
      </c>
      <c r="F116" s="251"/>
      <c r="G116" s="252"/>
      <c r="H116" s="253"/>
      <c r="I116" s="254"/>
      <c r="J116" s="485"/>
      <c r="K116" s="485"/>
    </row>
    <row r="117" spans="1:11" ht="14.25" customHeight="1">
      <c r="A117" s="198" t="s">
        <v>694</v>
      </c>
      <c r="B117" s="192" t="s">
        <v>486</v>
      </c>
      <c r="C117" s="185">
        <v>122100</v>
      </c>
      <c r="D117" s="477">
        <f>IF(ISERROR(VLOOKUP(C117,'[1]잔액(신용)'!$B$5:$C$1005,2,0)),0,VLOOKUP(C117,'[1]잔액(신용)'!$B$5:$C$1005,2,0))+IF(ISERROR(VLOOKUP(C117,'[1]잔액(신용)'!$E$5:$F$1005,2,0)),0,VLOOKUP(C117,'[1]잔액(신용)'!$E$5:$F$1005,2,0))</f>
        <v>0</v>
      </c>
      <c r="E117" s="477">
        <f>IF(ISERROR(VLOOKUP(C117,'[1]잔액(신용전기)'!$B$5:$C$1005,2,0)),0,VLOOKUP(C117,'[1]잔액(신용전기)'!$B$5:$C$1005,2,0))+IF(ISERROR(VLOOKUP(C117,'[1]잔액(신용전기)'!$E$5:$F$1005,2,0)),0,VLOOKUP(C117,'[1]잔액(신용전기)'!$E$5:$F$1005,2,0))</f>
        <v>0</v>
      </c>
      <c r="F117" s="251"/>
      <c r="G117" s="252"/>
      <c r="H117" s="253"/>
      <c r="I117" s="254"/>
      <c r="J117" s="485"/>
      <c r="K117" s="485"/>
    </row>
    <row r="118" spans="1:11" ht="14.25" customHeight="1">
      <c r="A118" s="198"/>
      <c r="B118" s="57" t="s">
        <v>777</v>
      </c>
      <c r="C118" s="185">
        <v>146612</v>
      </c>
      <c r="D118" s="477">
        <f>IF(ISERROR(VLOOKUP(C118,'[1]잔액(신용)'!$B$5:$C$1005,2,0)),0,VLOOKUP(C118,'[1]잔액(신용)'!$B$5:$C$1005,2,0))+IF(ISERROR(VLOOKUP(C118,'[1]잔액(신용)'!$E$5:$F$1005,2,0)),0,VLOOKUP(C118,'[1]잔액(신용)'!$E$5:$F$1005,2,0))</f>
        <v>0</v>
      </c>
      <c r="E118" s="477">
        <f>IF(ISERROR(VLOOKUP(C118,'[1]잔액(신용전기)'!$B$5:$C$1005,2,0)),0,VLOOKUP(C118,'[1]잔액(신용전기)'!$B$5:$C$1005,2,0))+IF(ISERROR(VLOOKUP(C118,'[1]잔액(신용전기)'!$E$5:$F$1005,2,0)),0,VLOOKUP(C118,'[1]잔액(신용전기)'!$E$5:$F$1005,2,0))</f>
        <v>0</v>
      </c>
      <c r="F118" s="251"/>
      <c r="G118" s="252"/>
      <c r="H118" s="253"/>
      <c r="I118" s="254"/>
      <c r="J118" s="485"/>
      <c r="K118" s="485"/>
    </row>
    <row r="119" spans="1:11" ht="14.25" customHeight="1">
      <c r="A119" s="198" t="s">
        <v>696</v>
      </c>
      <c r="B119" s="192" t="s">
        <v>487</v>
      </c>
      <c r="C119" s="185">
        <v>122200</v>
      </c>
      <c r="D119" s="477">
        <f>IF(ISERROR(VLOOKUP(C119,'[1]잔액(신용)'!$B$5:$C$1005,2,0)),0,VLOOKUP(C119,'[1]잔액(신용)'!$B$5:$C$1005,2,0))+IF(ISERROR(VLOOKUP(C119,'[1]잔액(신용)'!$E$5:$F$1005,2,0)),0,VLOOKUP(C119,'[1]잔액(신용)'!$E$5:$F$1005,2,0))</f>
        <v>0</v>
      </c>
      <c r="E119" s="477">
        <f>IF(ISERROR(VLOOKUP(C119,'[1]잔액(신용전기)'!$B$5:$C$1005,2,0)),0,VLOOKUP(C119,'[1]잔액(신용전기)'!$B$5:$C$1005,2,0))+IF(ISERROR(VLOOKUP(C119,'[1]잔액(신용전기)'!$E$5:$F$1005,2,0)),0,VLOOKUP(C119,'[1]잔액(신용전기)'!$E$5:$F$1005,2,0))</f>
        <v>0</v>
      </c>
      <c r="F119" s="251"/>
      <c r="G119" s="252"/>
      <c r="H119" s="253"/>
      <c r="I119" s="254"/>
      <c r="J119" s="485"/>
      <c r="K119" s="485"/>
    </row>
    <row r="120" spans="1:11" ht="14.25" customHeight="1">
      <c r="A120" s="198"/>
      <c r="B120" s="57" t="s">
        <v>777</v>
      </c>
      <c r="C120" s="185">
        <v>146613</v>
      </c>
      <c r="D120" s="477">
        <f>IF(ISERROR(VLOOKUP(C120,'[1]잔액(신용)'!$B$5:$C$1005,2,0)),0,VLOOKUP(C120,'[1]잔액(신용)'!$B$5:$C$1005,2,0))+IF(ISERROR(VLOOKUP(C120,'[1]잔액(신용)'!$E$5:$F$1005,2,0)),0,VLOOKUP(C120,'[1]잔액(신용)'!$E$5:$F$1005,2,0))</f>
        <v>0</v>
      </c>
      <c r="E120" s="477">
        <f>IF(ISERROR(VLOOKUP(C120,'[1]잔액(신용전기)'!$B$5:$C$1005,2,0)),0,VLOOKUP(C120,'[1]잔액(신용전기)'!$B$5:$C$1005,2,0))+IF(ISERROR(VLOOKUP(C120,'[1]잔액(신용전기)'!$E$5:$F$1005,2,0)),0,VLOOKUP(C120,'[1]잔액(신용전기)'!$E$5:$F$1005,2,0))</f>
        <v>0</v>
      </c>
      <c r="F120" s="251"/>
      <c r="G120" s="252"/>
      <c r="H120" s="253"/>
      <c r="I120" s="254"/>
      <c r="J120" s="485"/>
      <c r="K120" s="485"/>
    </row>
    <row r="121" spans="1:11" ht="14.25" customHeight="1">
      <c r="A121" s="198" t="s">
        <v>1092</v>
      </c>
      <c r="B121" s="192" t="s">
        <v>488</v>
      </c>
      <c r="C121" s="185">
        <v>122300</v>
      </c>
      <c r="D121" s="477">
        <f>IF(ISERROR(VLOOKUP(C121,'[1]잔액(신용)'!$B$5:$C$1005,2,0)),0,VLOOKUP(C121,'[1]잔액(신용)'!$B$5:$C$1005,2,0))+IF(ISERROR(VLOOKUP(C121,'[1]잔액(신용)'!$E$5:$F$1005,2,0)),0,VLOOKUP(C121,'[1]잔액(신용)'!$E$5:$F$1005,2,0))</f>
        <v>0</v>
      </c>
      <c r="E121" s="477">
        <f>IF(ISERROR(VLOOKUP(C121,'[1]잔액(신용전기)'!$B$5:$C$1005,2,0)),0,VLOOKUP(C121,'[1]잔액(신용전기)'!$B$5:$C$1005,2,0))+IF(ISERROR(VLOOKUP(C121,'[1]잔액(신용전기)'!$E$5:$F$1005,2,0)),0,VLOOKUP(C121,'[1]잔액(신용전기)'!$E$5:$F$1005,2,0))</f>
        <v>0</v>
      </c>
      <c r="F121" s="251"/>
      <c r="G121" s="252"/>
      <c r="H121" s="253"/>
      <c r="I121" s="254"/>
      <c r="J121" s="485"/>
      <c r="K121" s="485"/>
    </row>
    <row r="122" spans="1:11" ht="14.25" customHeight="1">
      <c r="A122" s="198" t="s">
        <v>1093</v>
      </c>
      <c r="B122" s="192" t="s">
        <v>778</v>
      </c>
      <c r="C122" s="185">
        <v>122400</v>
      </c>
      <c r="D122" s="477">
        <f>IF(ISERROR(VLOOKUP(C122,'[1]잔액(신용)'!$B$5:$C$1005,2,0)),0,VLOOKUP(C122,'[1]잔액(신용)'!$B$5:$C$1005,2,0))+IF(ISERROR(VLOOKUP(C122,'[1]잔액(신용)'!$E$5:$F$1005,2,0)),0,VLOOKUP(C122,'[1]잔액(신용)'!$E$5:$F$1005,2,0))</f>
        <v>0</v>
      </c>
      <c r="E122" s="477">
        <f>IF(ISERROR(VLOOKUP(C122,'[1]잔액(신용전기)'!$B$5:$C$1005,2,0)),0,VLOOKUP(C122,'[1]잔액(신용전기)'!$B$5:$C$1005,2,0))+IF(ISERROR(VLOOKUP(C122,'[1]잔액(신용전기)'!$E$5:$F$1005,2,0)),0,VLOOKUP(C122,'[1]잔액(신용전기)'!$E$5:$F$1005,2,0))</f>
        <v>0</v>
      </c>
      <c r="F122" s="251"/>
      <c r="G122" s="252"/>
      <c r="H122" s="253"/>
      <c r="I122" s="254"/>
      <c r="J122" s="485"/>
      <c r="K122" s="485"/>
    </row>
    <row r="123" spans="1:11" ht="14.25" customHeight="1">
      <c r="A123" s="198" t="s">
        <v>1094</v>
      </c>
      <c r="B123" s="192" t="s">
        <v>489</v>
      </c>
      <c r="C123" s="185">
        <v>122800</v>
      </c>
      <c r="D123" s="477">
        <f>IF(ISERROR(VLOOKUP(C123,'[1]잔액(신용)'!$B$5:$C$1005,2,0)),0,VLOOKUP(C123,'[1]잔액(신용)'!$B$5:$C$1005,2,0))+IF(ISERROR(VLOOKUP(C123,'[1]잔액(신용)'!$E$5:$F$1005,2,0)),0,VLOOKUP(C123,'[1]잔액(신용)'!$E$5:$F$1005,2,0))</f>
        <v>127</v>
      </c>
      <c r="E123" s="477">
        <f>IF(ISERROR(VLOOKUP(C123,'[1]잔액(신용전기)'!$B$5:$C$1005,2,0)),0,VLOOKUP(C123,'[1]잔액(신용전기)'!$B$5:$C$1005,2,0))+IF(ISERROR(VLOOKUP(C123,'[1]잔액(신용전기)'!$E$5:$F$1005,2,0)),0,VLOOKUP(C123,'[1]잔액(신용전기)'!$E$5:$F$1005,2,0))</f>
        <v>139</v>
      </c>
      <c r="F123" s="251"/>
      <c r="G123" s="252"/>
      <c r="H123" s="253"/>
      <c r="I123" s="254"/>
      <c r="J123" s="485"/>
      <c r="K123" s="485"/>
    </row>
    <row r="124" spans="1:11" ht="14.25" customHeight="1">
      <c r="A124" s="198"/>
      <c r="B124" s="57" t="s">
        <v>777</v>
      </c>
      <c r="C124" s="185">
        <v>146615</v>
      </c>
      <c r="D124" s="477">
        <f>IF(ISERROR(VLOOKUP(C124,'[1]잔액(신용)'!$B$5:$C$1005,2,0)),0,VLOOKUP(C124,'[1]잔액(신용)'!$B$5:$C$1005,2,0))+IF(ISERROR(VLOOKUP(C124,'[1]잔액(신용)'!$E$5:$F$1005,2,0)),0,VLOOKUP(C124,'[1]잔액(신용)'!$E$5:$F$1005,2,0))</f>
        <v>0</v>
      </c>
      <c r="E124" s="477">
        <f>IF(ISERROR(VLOOKUP(C124,'[1]잔액(신용전기)'!$B$5:$C$1005,2,0)),0,VLOOKUP(C124,'[1]잔액(신용전기)'!$B$5:$C$1005,2,0))+IF(ISERROR(VLOOKUP(C124,'[1]잔액(신용전기)'!$E$5:$F$1005,2,0)),0,VLOOKUP(C124,'[1]잔액(신용전기)'!$E$5:$F$1005,2,0))</f>
        <v>0</v>
      </c>
      <c r="F124" s="251"/>
      <c r="G124" s="252"/>
      <c r="H124" s="253"/>
      <c r="I124" s="254"/>
      <c r="J124" s="485"/>
      <c r="K124" s="485"/>
    </row>
    <row r="125" spans="1:11" ht="14.25" customHeight="1">
      <c r="A125" s="200">
        <v>3</v>
      </c>
      <c r="B125" s="201" t="s">
        <v>779</v>
      </c>
      <c r="C125" s="185">
        <v>123000</v>
      </c>
      <c r="D125" s="479">
        <f>IF(ISERROR(VLOOKUP(C125,'[1]잔액(신용)'!$B$5:$C$1005,2,0)),0,VLOOKUP(C125,'[1]잔액(신용)'!$B$5:$C$1005,2,0))+IF(ISERROR(VLOOKUP(C125,'[1]잔액(신용)'!$E$5:$F$1005,2,0)),0,VLOOKUP(C125,'[1]잔액(신용)'!$E$5:$F$1005,2,0))</f>
        <v>0</v>
      </c>
      <c r="E125" s="494">
        <f>IF(ISERROR(VLOOKUP(C125,'[1]잔액(신용전기)'!$B$5:$C$1005,2,0)),0,VLOOKUP(C125,'[1]잔액(신용전기)'!$B$5:$C$1005,2,0))+IF(ISERROR(VLOOKUP(C125,'[1]잔액(신용전기)'!$E$5:$F$1005,2,0)),0,VLOOKUP(C125,'[1]잔액(신용전기)'!$E$5:$F$1005,2,0))</f>
        <v>0</v>
      </c>
      <c r="F125" s="251"/>
      <c r="G125" s="252"/>
      <c r="H125" s="253"/>
      <c r="I125" s="254"/>
      <c r="J125" s="485"/>
      <c r="K125" s="485"/>
    </row>
    <row r="126" spans="1:11" ht="14.25" customHeight="1">
      <c r="A126" s="177" t="s">
        <v>780</v>
      </c>
      <c r="B126" s="76" t="s">
        <v>781</v>
      </c>
      <c r="C126" s="196"/>
      <c r="D126" s="179">
        <f>SUM(D127:D130,D132:D133,D136,D138:D146)-SUM(D131,D134:D135,D137,D147)</f>
        <v>1340560</v>
      </c>
      <c r="E126" s="179">
        <f>SUM(E127:E130,E132:E133,E136,E138:E146)-SUM(E131,E134:E135,E137,E147)</f>
        <v>1479571</v>
      </c>
      <c r="F126" s="251"/>
      <c r="G126" s="252"/>
      <c r="H126" s="253"/>
      <c r="I126" s="254"/>
      <c r="J126" s="485"/>
      <c r="K126" s="485"/>
    </row>
    <row r="127" spans="1:11" ht="14.25" customHeight="1">
      <c r="A127" s="183">
        <v>1</v>
      </c>
      <c r="B127" s="184" t="s">
        <v>1095</v>
      </c>
      <c r="C127" s="185">
        <v>124100</v>
      </c>
      <c r="D127" s="476">
        <f>IF(ISERROR(VLOOKUP(C127,'[1]잔액(신용)'!$B$5:$C$1005,2,0)),0,VLOOKUP(C127,'[1]잔액(신용)'!$B$5:$C$1005,2,0))+IF(ISERROR(VLOOKUP(C127,'[1]잔액(신용)'!$E$5:$F$1005,2,0)),0,VLOOKUP(C127,'[1]잔액(신용)'!$E$5:$F$1005,2,0))</f>
        <v>0</v>
      </c>
      <c r="E127" s="495">
        <f>IF(ISERROR(VLOOKUP(C127,'[1]잔액(신용전기)'!$B$5:$C$1005,2,0)),0,VLOOKUP(C127,'[1]잔액(신용전기)'!$B$5:$C$1005,2,0))+IF(ISERROR(VLOOKUP(C127,'[1]잔액(신용전기)'!$E$5:$F$1005,2,0)),0,VLOOKUP(C127,'[1]잔액(신용전기)'!$E$5:$F$1005,2,0))</f>
        <v>0</v>
      </c>
      <c r="F127" s="251"/>
      <c r="G127" s="252"/>
      <c r="H127" s="253"/>
      <c r="I127" s="254"/>
      <c r="J127" s="485"/>
      <c r="K127" s="485"/>
    </row>
    <row r="128" spans="1:11" ht="14.25" customHeight="1">
      <c r="A128" s="191">
        <v>2</v>
      </c>
      <c r="B128" s="192" t="s">
        <v>446</v>
      </c>
      <c r="C128" s="185">
        <v>124200</v>
      </c>
      <c r="D128" s="477">
        <f>IF(ISERROR(VLOOKUP(C128,'[1]잔액(신용)'!$B$5:$C$1005,2,0)),0,VLOOKUP(C128,'[1]잔액(신용)'!$B$5:$C$1005,2,0))+IF(ISERROR(VLOOKUP(C128,'[1]잔액(신용)'!$E$5:$F$1005,2,0)),0,VLOOKUP(C128,'[1]잔액(신용)'!$E$5:$F$1005,2,0))</f>
        <v>0</v>
      </c>
      <c r="E128" s="477">
        <f>IF(ISERROR(VLOOKUP(C128,'[1]잔액(신용전기)'!$B$5:$C$1005,2,0)),0,VLOOKUP(C128,'[1]잔액(신용전기)'!$B$5:$C$1005,2,0))+IF(ISERROR(VLOOKUP(C128,'[1]잔액(신용전기)'!$E$5:$F$1005,2,0)),0,VLOOKUP(C128,'[1]잔액(신용전기)'!$E$5:$F$1005,2,0))</f>
        <v>0</v>
      </c>
      <c r="F128" s="251"/>
      <c r="G128" s="252"/>
      <c r="H128" s="253"/>
      <c r="I128" s="254"/>
      <c r="J128" s="485"/>
      <c r="K128" s="485"/>
    </row>
    <row r="129" spans="1:11" ht="14.25" customHeight="1">
      <c r="A129" s="191">
        <v>3</v>
      </c>
      <c r="B129" s="258" t="s">
        <v>447</v>
      </c>
      <c r="C129" s="185">
        <v>124300</v>
      </c>
      <c r="D129" s="477">
        <f>IF(ISERROR(VLOOKUP(C129,'[1]잔액(신용)'!$B$5:$C$1005,2,0)),0,VLOOKUP(C129,'[1]잔액(신용)'!$B$5:$C$1005,2,0))+IF(ISERROR(VLOOKUP(C129,'[1]잔액(신용)'!$E$5:$F$1005,2,0)),0,VLOOKUP(C129,'[1]잔액(신용)'!$E$5:$F$1005,2,0))</f>
        <v>0</v>
      </c>
      <c r="E129" s="477">
        <f>IF(ISERROR(VLOOKUP(C129,'[1]잔액(신용전기)'!$B$5:$C$1005,2,0)),0,VLOOKUP(C129,'[1]잔액(신용전기)'!$B$5:$C$1005,2,0))+IF(ISERROR(VLOOKUP(C129,'[1]잔액(신용전기)'!$E$5:$F$1005,2,0)),0,VLOOKUP(C129,'[1]잔액(신용전기)'!$E$5:$F$1005,2,0))</f>
        <v>0</v>
      </c>
      <c r="F129" s="251"/>
      <c r="G129" s="252"/>
      <c r="H129" s="253"/>
      <c r="I129" s="254"/>
      <c r="J129" s="485"/>
      <c r="K129" s="485"/>
    </row>
    <row r="130" spans="1:11" ht="14.25" customHeight="1">
      <c r="A130" s="191">
        <v>4</v>
      </c>
      <c r="B130" s="52" t="s">
        <v>1096</v>
      </c>
      <c r="C130" s="185">
        <v>124400</v>
      </c>
      <c r="D130" s="477">
        <f>IF(ISERROR(VLOOKUP(C130,'[1]잔액(신용)'!$B$5:$C$1005,2,0)),0,VLOOKUP(C130,'[1]잔액(신용)'!$B$5:$C$1005,2,0))+IF(ISERROR(VLOOKUP(C130,'[1]잔액(신용)'!$E$5:$F$1005,2,0)),0,VLOOKUP(C130,'[1]잔액(신용)'!$E$5:$F$1005,2,0))</f>
        <v>203861</v>
      </c>
      <c r="E130" s="477">
        <f>IF(ISERROR(VLOOKUP(C130,'[1]잔액(신용전기)'!$B$5:$C$1005,2,0)),0,VLOOKUP(C130,'[1]잔액(신용전기)'!$B$5:$C$1005,2,0))+IF(ISERROR(VLOOKUP(C130,'[1]잔액(신용전기)'!$E$5:$F$1005,2,0)),0,VLOOKUP(C130,'[1]잔액(신용전기)'!$E$5:$F$1005,2,0))</f>
        <v>249431</v>
      </c>
      <c r="F130" s="251"/>
      <c r="G130" s="252"/>
      <c r="H130" s="253"/>
      <c r="I130" s="254"/>
      <c r="J130" s="485"/>
      <c r="K130" s="485"/>
    </row>
    <row r="131" spans="1:11" ht="14.25" customHeight="1">
      <c r="A131" s="191"/>
      <c r="B131" s="57" t="s">
        <v>1097</v>
      </c>
      <c r="C131" s="185">
        <v>146103</v>
      </c>
      <c r="D131" s="477">
        <f>IF(ISERROR(VLOOKUP(C131,'[1]잔액(신용)'!$B$5:$C$1005,2,0)),0,VLOOKUP(C131,'[1]잔액(신용)'!$B$5:$C$1005,2,0))+IF(ISERROR(VLOOKUP(C131,'[1]잔액(신용)'!$E$5:$F$1005,2,0)),0,VLOOKUP(C131,'[1]잔액(신용)'!$E$5:$F$1005,2,0))</f>
        <v>35067</v>
      </c>
      <c r="E131" s="477">
        <f>IF(ISERROR(VLOOKUP(C131,'[1]잔액(신용전기)'!$B$5:$C$1005,2,0)),0,VLOOKUP(C131,'[1]잔액(신용전기)'!$B$5:$C$1005,2,0))+IF(ISERROR(VLOOKUP(C131,'[1]잔액(신용전기)'!$E$5:$F$1005,2,0)),0,VLOOKUP(C131,'[1]잔액(신용전기)'!$E$5:$F$1005,2,0))</f>
        <v>28346</v>
      </c>
      <c r="F131" s="251"/>
      <c r="G131" s="252"/>
      <c r="H131" s="253"/>
      <c r="I131" s="254"/>
      <c r="J131" s="485"/>
      <c r="K131" s="485"/>
    </row>
    <row r="132" spans="1:11" ht="14.25" customHeight="1">
      <c r="A132" s="191">
        <v>5</v>
      </c>
      <c r="B132" s="192" t="s">
        <v>783</v>
      </c>
      <c r="C132" s="185">
        <v>124500</v>
      </c>
      <c r="D132" s="477">
        <f>IF(ISERROR(VLOOKUP(C132,'[1]잔액(신용)'!$B$5:$C$1005,2,0)),0,VLOOKUP(C132,'[1]잔액(신용)'!$B$5:$C$1005,2,0))+IF(ISERROR(VLOOKUP(C132,'[1]잔액(신용)'!$E$5:$F$1005,2,0)),0,VLOOKUP(C132,'[1]잔액(신용)'!$E$5:$F$1005,2,0))</f>
        <v>0</v>
      </c>
      <c r="E132" s="477">
        <f>IF(ISERROR(VLOOKUP(C132,'[1]잔액(신용전기)'!$B$5:$C$1005,2,0)),0,VLOOKUP(C132,'[1]잔액(신용전기)'!$B$5:$C$1005,2,0))+IF(ISERROR(VLOOKUP(C132,'[1]잔액(신용전기)'!$E$5:$F$1005,2,0)),0,VLOOKUP(C132,'[1]잔액(신용전기)'!$E$5:$F$1005,2,0))</f>
        <v>300</v>
      </c>
      <c r="F132" s="251"/>
      <c r="G132" s="252"/>
      <c r="H132" s="253"/>
      <c r="I132" s="254"/>
      <c r="J132" s="485"/>
      <c r="K132" s="485"/>
    </row>
    <row r="133" spans="1:11" ht="14.25" customHeight="1">
      <c r="A133" s="191">
        <v>6</v>
      </c>
      <c r="B133" s="192" t="s">
        <v>437</v>
      </c>
      <c r="C133" s="185">
        <v>124600</v>
      </c>
      <c r="D133" s="477">
        <f>IF(ISERROR(VLOOKUP(C133,'[1]잔액(신용)'!$B$5:$C$1005,2,0)),0,VLOOKUP(C133,'[1]잔액(신용)'!$B$5:$C$1005,2,0))+IF(ISERROR(VLOOKUP(C133,'[1]잔액(신용)'!$E$5:$F$1005,2,0)),0,VLOOKUP(C133,'[1]잔액(신용)'!$E$5:$F$1005,2,0))</f>
        <v>0</v>
      </c>
      <c r="E133" s="477">
        <f>IF(ISERROR(VLOOKUP(C133,'[1]잔액(신용전기)'!$B$5:$C$1005,2,0)),0,VLOOKUP(C133,'[1]잔액(신용전기)'!$B$5:$C$1005,2,0))+IF(ISERROR(VLOOKUP(C133,'[1]잔액(신용전기)'!$E$5:$F$1005,2,0)),0,VLOOKUP(C133,'[1]잔액(신용전기)'!$E$5:$F$1005,2,0))</f>
        <v>0</v>
      </c>
      <c r="F133" s="251"/>
      <c r="G133" s="252"/>
      <c r="H133" s="253"/>
      <c r="I133" s="254"/>
      <c r="J133" s="485"/>
      <c r="K133" s="485"/>
    </row>
    <row r="134" spans="1:11" ht="14.25" customHeight="1">
      <c r="A134" s="191"/>
      <c r="B134" s="57" t="s">
        <v>1097</v>
      </c>
      <c r="C134" s="196"/>
      <c r="D134" s="477"/>
      <c r="E134" s="477"/>
      <c r="F134" s="251"/>
      <c r="G134" s="252"/>
      <c r="H134" s="253"/>
      <c r="I134" s="254"/>
      <c r="J134" s="485"/>
      <c r="K134" s="485"/>
    </row>
    <row r="135" spans="1:11" ht="14.25" customHeight="1">
      <c r="A135" s="191"/>
      <c r="B135" s="57" t="s">
        <v>714</v>
      </c>
      <c r="C135" s="185">
        <v>146311</v>
      </c>
      <c r="D135" s="477">
        <f>IF(ISERROR(VLOOKUP(C135,'[1]잔액(신용)'!$B$5:$C$1005,2,0)),0,VLOOKUP(C135,'[1]잔액(신용)'!$B$5:$C$1005,2,0))+IF(ISERROR(VLOOKUP(C135,'[1]잔액(신용)'!$E$5:$F$1005,2,0)),0,VLOOKUP(C135,'[1]잔액(신용)'!$E$5:$F$1005,2,0))</f>
        <v>0</v>
      </c>
      <c r="E135" s="477">
        <f>IF(ISERROR(VLOOKUP(C135,'[1]잔액(신용전기)'!$B$5:$C$1005,2,0)),0,VLOOKUP(C135,'[1]잔액(신용전기)'!$B$5:$C$1005,2,0))+IF(ISERROR(VLOOKUP(C135,'[1]잔액(신용전기)'!$E$5:$F$1005,2,0)),0,VLOOKUP(C135,'[1]잔액(신용전기)'!$E$5:$F$1005,2,0))</f>
        <v>0</v>
      </c>
      <c r="F135" s="251"/>
      <c r="G135" s="252"/>
      <c r="H135" s="253"/>
      <c r="I135" s="254"/>
      <c r="J135" s="485"/>
      <c r="K135" s="485"/>
    </row>
    <row r="136" spans="1:11" ht="14.25" customHeight="1">
      <c r="A136" s="191">
        <v>7</v>
      </c>
      <c r="B136" s="192" t="s">
        <v>784</v>
      </c>
      <c r="C136" s="185">
        <v>124700</v>
      </c>
      <c r="D136" s="477">
        <f>IF(ISERROR(VLOOKUP(C136,'[1]잔액(신용)'!$B$5:$C$1005,2,0)),0,VLOOKUP(C136,'[1]잔액(신용)'!$B$5:$C$1005,2,0))+IF(ISERROR(VLOOKUP(C136,'[1]잔액(신용)'!$E$5:$F$1005,2,0)),0,VLOOKUP(C136,'[1]잔액(신용)'!$E$5:$F$1005,2,0))</f>
        <v>0</v>
      </c>
      <c r="E136" s="477">
        <f>IF(ISERROR(VLOOKUP(C136,'[1]잔액(신용전기)'!$B$5:$C$1005,2,0)),0,VLOOKUP(C136,'[1]잔액(신용전기)'!$B$5:$C$1005,2,0))+IF(ISERROR(VLOOKUP(C136,'[1]잔액(신용전기)'!$E$5:$F$1005,2,0)),0,VLOOKUP(C136,'[1]잔액(신용전기)'!$E$5:$F$1005,2,0))</f>
        <v>0</v>
      </c>
      <c r="F136" s="251"/>
      <c r="G136" s="252"/>
      <c r="H136" s="253"/>
      <c r="I136" s="254"/>
      <c r="J136" s="485"/>
      <c r="K136" s="485"/>
    </row>
    <row r="137" spans="1:11" ht="14.25" customHeight="1">
      <c r="A137" s="191"/>
      <c r="B137" s="57" t="s">
        <v>714</v>
      </c>
      <c r="C137" s="185">
        <v>146301</v>
      </c>
      <c r="D137" s="477">
        <f>IF(ISERROR(VLOOKUP(C137,'[1]잔액(신용)'!$B$5:$C$1005,2,0)),0,VLOOKUP(C137,'[1]잔액(신용)'!$B$5:$C$1005,2,0))+IF(ISERROR(VLOOKUP(C137,'[1]잔액(신용)'!$E$5:$F$1005,2,0)),0,VLOOKUP(C137,'[1]잔액(신용)'!$E$5:$F$1005,2,0))</f>
        <v>0</v>
      </c>
      <c r="E137" s="477">
        <f>IF(ISERROR(VLOOKUP(C137,'[1]잔액(신용전기)'!$B$5:$C$1005,2,0)),0,VLOOKUP(C137,'[1]잔액(신용전기)'!$B$5:$C$1005,2,0))+IF(ISERROR(VLOOKUP(C137,'[1]잔액(신용전기)'!$E$5:$F$1005,2,0)),0,VLOOKUP(C137,'[1]잔액(신용전기)'!$E$5:$F$1005,2,0))</f>
        <v>0</v>
      </c>
      <c r="F137" s="251"/>
      <c r="G137" s="252"/>
      <c r="H137" s="253"/>
      <c r="I137" s="254"/>
      <c r="J137" s="485"/>
      <c r="K137" s="485"/>
    </row>
    <row r="138" spans="1:11" ht="14.25" customHeight="1">
      <c r="A138" s="191">
        <v>8</v>
      </c>
      <c r="B138" s="192" t="s">
        <v>433</v>
      </c>
      <c r="C138" s="185">
        <v>124800</v>
      </c>
      <c r="D138" s="477">
        <f>IF(ISERROR(VLOOKUP(C138,'[1]잔액(신용)'!$B$5:$C$1005,2,0)),0,VLOOKUP(C138,'[1]잔액(신용)'!$B$5:$C$1005,2,0))+IF(ISERROR(VLOOKUP(C138,'[1]잔액(신용)'!$E$5:$F$1005,2,0)),0,VLOOKUP(C138,'[1]잔액(신용)'!$E$5:$F$1005,2,0))</f>
        <v>1098580</v>
      </c>
      <c r="E138" s="477">
        <f>IF(ISERROR(VLOOKUP(C138,'[1]잔액(신용전기)'!$B$5:$C$1005,2,0)),0,VLOOKUP(C138,'[1]잔액(신용전기)'!$B$5:$C$1005,2,0))+IF(ISERROR(VLOOKUP(C138,'[1]잔액(신용전기)'!$E$5:$F$1005,2,0)),0,VLOOKUP(C138,'[1]잔액(신용전기)'!$E$5:$F$1005,2,0))</f>
        <v>1172136</v>
      </c>
      <c r="F138" s="251"/>
      <c r="G138" s="252"/>
      <c r="H138" s="253"/>
      <c r="I138" s="254"/>
      <c r="J138" s="485"/>
      <c r="K138" s="485"/>
    </row>
    <row r="139" spans="1:11" ht="14.25" customHeight="1">
      <c r="A139" s="191">
        <v>9</v>
      </c>
      <c r="B139" s="192" t="s">
        <v>435</v>
      </c>
      <c r="C139" s="185">
        <v>124900</v>
      </c>
      <c r="D139" s="477">
        <f>IF(ISERROR(VLOOKUP(C139,'[1]잔액(신용)'!$B$5:$C$1005,2,0)),0,VLOOKUP(C139,'[1]잔액(신용)'!$B$5:$C$1005,2,0))+IF(ISERROR(VLOOKUP(C139,'[1]잔액(신용)'!$E$5:$F$1005,2,0)),0,VLOOKUP(C139,'[1]잔액(신용)'!$E$5:$F$1005,2,0))</f>
        <v>0</v>
      </c>
      <c r="E139" s="477">
        <f>IF(ISERROR(VLOOKUP(C139,'[1]잔액(신용전기)'!$B$5:$C$1005,2,0)),0,VLOOKUP(C139,'[1]잔액(신용전기)'!$B$5:$C$1005,2,0))+IF(ISERROR(VLOOKUP(C139,'[1]잔액(신용전기)'!$E$5:$F$1005,2,0)),0,VLOOKUP(C139,'[1]잔액(신용전기)'!$E$5:$F$1005,2,0))</f>
        <v>0</v>
      </c>
      <c r="F139" s="251"/>
      <c r="G139" s="252"/>
      <c r="H139" s="253"/>
      <c r="I139" s="254"/>
      <c r="J139" s="485"/>
      <c r="K139" s="485"/>
    </row>
    <row r="140" spans="1:11" ht="14.25" customHeight="1">
      <c r="A140" s="191">
        <v>10</v>
      </c>
      <c r="B140" s="192" t="s">
        <v>432</v>
      </c>
      <c r="C140" s="185">
        <v>125000</v>
      </c>
      <c r="D140" s="477">
        <f>IF(ISERROR(VLOOKUP(C140,'[1]잔액(신용)'!$B$5:$C$1005,2,0)),0,VLOOKUP(C140,'[1]잔액(신용)'!$B$5:$C$1005,2,0))+IF(ISERROR(VLOOKUP(C140,'[1]잔액(신용)'!$E$5:$F$1005,2,0)),0,VLOOKUP(C140,'[1]잔액(신용)'!$E$5:$F$1005,2,0))</f>
        <v>0</v>
      </c>
      <c r="E140" s="477">
        <f>IF(ISERROR(VLOOKUP(C140,'[1]잔액(신용전기)'!$B$5:$C$1005,2,0)),0,VLOOKUP(C140,'[1]잔액(신용전기)'!$B$5:$C$1005,2,0))+IF(ISERROR(VLOOKUP(C140,'[1]잔액(신용전기)'!$E$5:$F$1005,2,0)),0,VLOOKUP(C140,'[1]잔액(신용전기)'!$E$5:$F$1005,2,0))</f>
        <v>14951</v>
      </c>
      <c r="F140" s="251"/>
      <c r="G140" s="252"/>
      <c r="H140" s="253"/>
      <c r="I140" s="254"/>
      <c r="J140" s="485"/>
      <c r="K140" s="485"/>
    </row>
    <row r="141" spans="1:11" ht="14.25" customHeight="1">
      <c r="A141" s="191">
        <v>11</v>
      </c>
      <c r="B141" s="192" t="s">
        <v>448</v>
      </c>
      <c r="C141" s="185">
        <v>125100</v>
      </c>
      <c r="D141" s="477">
        <f>IF(ISERROR(VLOOKUP(C141,'[1]잔액(신용)'!$B$5:$C$1005,2,0)),0,VLOOKUP(C141,'[1]잔액(신용)'!$B$5:$C$1005,2,0))+IF(ISERROR(VLOOKUP(C141,'[1]잔액(신용)'!$E$5:$F$1005,2,0)),0,VLOOKUP(C141,'[1]잔액(신용)'!$E$5:$F$1005,2,0))</f>
        <v>359</v>
      </c>
      <c r="E141" s="477">
        <f>IF(ISERROR(VLOOKUP(C141,'[1]잔액(신용전기)'!$B$5:$C$1005,2,0)),0,VLOOKUP(C141,'[1]잔액(신용전기)'!$B$5:$C$1005,2,0))+IF(ISERROR(VLOOKUP(C141,'[1]잔액(신용전기)'!$E$5:$F$1005,2,0)),0,VLOOKUP(C141,'[1]잔액(신용전기)'!$E$5:$F$1005,2,0))</f>
        <v>0</v>
      </c>
      <c r="F141" s="251"/>
      <c r="G141" s="252"/>
      <c r="H141" s="253"/>
      <c r="I141" s="254"/>
      <c r="J141" s="485"/>
      <c r="K141" s="485"/>
    </row>
    <row r="142" spans="1:11" ht="14.25" customHeight="1">
      <c r="A142" s="191">
        <v>12</v>
      </c>
      <c r="B142" s="192" t="s">
        <v>785</v>
      </c>
      <c r="C142" s="185">
        <v>125300</v>
      </c>
      <c r="D142" s="477">
        <f>IF(ISERROR(VLOOKUP(C142,'[1]잔액(신용)'!$B$5:$C$1005,2,0)),0,VLOOKUP(C142,'[1]잔액(신용)'!$B$5:$C$1005,2,0))+IF(ISERROR(VLOOKUP(C142,'[1]잔액(신용)'!$E$5:$F$1005,2,0)),0,VLOOKUP(C142,'[1]잔액(신용)'!$E$5:$F$1005,2,0))</f>
        <v>0</v>
      </c>
      <c r="E142" s="477">
        <f>IF(ISERROR(VLOOKUP(C142,'[1]잔액(신용전기)'!$B$5:$C$1005,2,0)),0,VLOOKUP(C142,'[1]잔액(신용전기)'!$B$5:$C$1005,2,0))+IF(ISERROR(VLOOKUP(C142,'[1]잔액(신용전기)'!$E$5:$F$1005,2,0)),0,VLOOKUP(C142,'[1]잔액(신용전기)'!$E$5:$F$1005,2,0))</f>
        <v>0</v>
      </c>
      <c r="F142" s="251"/>
      <c r="G142" s="252"/>
      <c r="H142" s="253"/>
      <c r="I142" s="254"/>
      <c r="J142" s="485"/>
      <c r="K142" s="485"/>
    </row>
    <row r="143" spans="1:11" ht="14.25" customHeight="1">
      <c r="A143" s="191">
        <v>13</v>
      </c>
      <c r="B143" s="192" t="s">
        <v>424</v>
      </c>
      <c r="C143" s="205"/>
      <c r="D143" s="477">
        <f>IF(((IF(ISERROR(VLOOKUP(127000,'[1]잔액(신용)'!$B$5:$C$1005,2,0)),0,VLOOKUP(127000,'[1]잔액(신용)'!$B$5:$C$1005,2,0))+IF(ISERROR(VLOOKUP(127000,'[1]잔액(신용)'!$E$5:$F$1005,2,0)),0,VLOOKUP(127000,'[1]잔액(신용)'!$E$5:$F$1005,2,0)))-(IF(ISERROR(VLOOKUP(147000,'[1]잔액(신용)'!$B$5:$C$1005,2,0)),0,VLOOKUP(147000,'[1]잔액(신용)'!$B$5:$C$1005,2,0))+IF(ISERROR(VLOOKUP(147000,'[1]잔액(신용)'!$E$5:$F$1005,2,0)),0,VLOOKUP(147000,'[1]잔액(신용)'!$E$5:$F$1005,2,0))))&gt;=0,(IF(ISERROR(VLOOKUP(127000,'[1]잔액(신용)'!$B$5:$C$1005,2,0)),0,VLOOKUP(127000,'[1]잔액(신용)'!$B$5:$C$1005,2,0))+IF(ISERROR(VLOOKUP(127000,'[1]잔액(신용)'!$E$5:$F$1005,2,0)),0,VLOOKUP(127000,'[1]잔액(신용)'!$E$5:$F$1005,2,0)))-(IF(ISERROR(VLOOKUP(147000,'[1]잔액(신용)'!$B$5:$C$1005,2,0)),0,VLOOKUP(147000,'[1]잔액(신용)'!$B$5:$C$1005,2,0))+IF(ISERROR(VLOOKUP(147000,'[1]잔액(신용)'!$E$5:$F$1005,2,0)),0,VLOOKUP(147000,'[1]잔액(신용)'!$E$5:$F$1005,2,0))),0)</f>
        <v>0</v>
      </c>
      <c r="E143" s="477">
        <f>IF(((IF(ISERROR(VLOOKUP(127000,'[1]잔액(신용전기)'!$B$5:$C$1005,2,0)),0,VLOOKUP(127000,'[1]잔액(신용전기)'!$B$5:$C$1005,2,0))+IF(ISERROR(VLOOKUP(127000,'[1]잔액(신용전기)'!$E$5:$F$1005,2,0)),0,VLOOKUP(127000,'[1]잔액(신용전기)'!$E$5:$F$1005,2,0)))-(IF(ISERROR(VLOOKUP(147000,'[1]잔액(신용전기)'!$B$5:$C$1005,2,0)),0,VLOOKUP(147000,'[1]잔액(신용전기)'!$B$5:$C$1005,2,0))+IF(ISERROR(VLOOKUP(147000,'[1]잔액(신용전기)'!$E$5:$F$1005,2,0)),0,VLOOKUP(147000,'[1]잔액(신용전기)'!$E$5:$F$1005,2,0))))&gt;=0,(IF(ISERROR(VLOOKUP(127000,'[1]잔액(신용전기)'!$B$5:$C$1005,2,0)),0,VLOOKUP(127000,'[1]잔액(신용전기)'!$B$5:$C$1005,2,0))+IF(ISERROR(VLOOKUP(127000,'[1]잔액(신용전기)'!$E$5:$F$1005,2,0)),0,VLOOKUP(127000,'[1]잔액(신용전기)'!$E$5:$F$1005,2,0)))-(IF(ISERROR(VLOOKUP(147000,'[1]잔액(신용전기)'!$B$5:$C$1005,2,0)),0,VLOOKUP(147000,'[1]잔액(신용전기)'!$B$5:$C$1005,2,0))+IF(ISERROR(VLOOKUP(147000,'[1]잔액(신용전기)'!$E$5:$F$1005,2,0)),0,VLOOKUP(147000,'[1]잔액(신용전기)'!$E$5:$F$1005,2,0))),0)</f>
        <v>0</v>
      </c>
      <c r="F143" s="251"/>
      <c r="G143" s="252"/>
      <c r="H143" s="253"/>
      <c r="I143" s="254"/>
      <c r="J143" s="485"/>
      <c r="K143" s="485"/>
    </row>
    <row r="144" spans="1:11" ht="14.25" customHeight="1">
      <c r="A144" s="200">
        <v>14</v>
      </c>
      <c r="B144" s="201" t="s">
        <v>1098</v>
      </c>
      <c r="C144" s="185">
        <v>125500</v>
      </c>
      <c r="D144" s="479">
        <f>IF(ISERROR(VLOOKUP(125500,'[1]잔액(신용)'!$B$5:$C$1005,2,0)),0,VLOOKUP(125500,'[1]잔액(신용)'!$B$5:$C$1005,2,0))+IF(ISERROR(VLOOKUP(125500,'[1]잔액(신용)'!$E$5:$F$1005,2,0)),0,VLOOKUP(125500,'[1]잔액(신용)'!$E$5:$F$1005,2,0))+IF(ISERROR(VLOOKUP(120500,'[1]잔액(신용)'!$B$5:$C$1005,2,0)),0,VLOOKUP(120500,'[1]잔액(신용)'!$B$5:$C$1005,2,0))+IF(ISERROR(VLOOKUP(120500,'[1]잔액(신용)'!$E$5:$F$1005,2,0)),0,VLOOKUP(120500,'[1]잔액(신용)'!$E$5:$F$1005,2,0))+IF(ISERROR(VLOOKUP(125400,'[1]잔액(신용)'!$B$5:$C$1005,2,0)),0,VLOOKUP(125400,'[1]잔액(신용)'!$B$5:$C$1005,2,0))+IF(ISERROR(VLOOKUP(125400,'[1]잔액(신용)'!$E$5:$F$1005,2,0)),0,VLOOKUP(125400,'[1]잔액(신용)'!$E$5:$F$1005,2,0))</f>
        <v>0</v>
      </c>
      <c r="E144" s="477">
        <f>IF(ISERROR(VLOOKUP(125500,'[1]잔액(신용전기)'!$B$5:$C$1005,2,0)),0,VLOOKUP(125500,'[1]잔액(신용전기)'!$B$5:$C$1005,2,0))+IF(ISERROR(VLOOKUP(125500,'[1]잔액(신용전기)'!$E$5:$F$1005,2,0)),0,VLOOKUP(125500,'[1]잔액(신용전기)'!$E$5:$F$1005,2,0))+IF(ISERROR(VLOOKUP(120500,'[1]잔액(신용전기)'!$B$5:$C$1005,2,0)),0,VLOOKUP(120500,'[1]잔액(신용전기)'!$B$5:$C$1005,2,0))+IF(ISERROR(VLOOKUP(120500,'[1]잔액(신용전기)'!$E$5:$F$1005,2,0)),0,VLOOKUP(120500,'[1]잔액(신용전기)'!$E$5:$F$1005,2,0))</f>
        <v>0</v>
      </c>
      <c r="F144" s="251"/>
      <c r="G144" s="252"/>
      <c r="H144" s="253"/>
      <c r="I144" s="254"/>
      <c r="J144" s="485"/>
      <c r="K144" s="485"/>
    </row>
    <row r="145" spans="1:11" ht="14.25" customHeight="1">
      <c r="A145" s="200">
        <v>15</v>
      </c>
      <c r="B145" s="201" t="s">
        <v>1099</v>
      </c>
      <c r="C145" s="259">
        <v>125600</v>
      </c>
      <c r="D145" s="477">
        <f>IF(ISERROR(VLOOKUP(C145,'[1]잔액(신용)'!$B$5:$C$1005,2,0)),0,VLOOKUP(C145,'[1]잔액(신용)'!$B$5:$C$1005,2,0))+IF(ISERROR(VLOOKUP(C145,'[1]잔액(신용)'!$E$5:$F$1005,2,0)),0,VLOOKUP(C145,'[1]잔액(신용)'!$E$5:$F$1005,2,0))</f>
        <v>0</v>
      </c>
      <c r="E145" s="477">
        <f>IF(ISERROR(VLOOKUP(C145,'[1]잔액(신용전기)'!$B$5:$C$1005,2,0)),0,VLOOKUP(C145,'[1]잔액(신용전기)'!$B$5:$C$1005,2,0))+IF(ISERROR(VLOOKUP(C145,'[1]잔액(신용전기)'!$E$5:$F$1005,2,0)),0,VLOOKUP(C145,'[1]잔액(신용전기)'!$E$5:$F$1005,2,0))</f>
        <v>0</v>
      </c>
      <c r="F145" s="251"/>
      <c r="G145" s="252"/>
      <c r="H145" s="253"/>
      <c r="I145" s="254"/>
      <c r="J145" s="485"/>
      <c r="K145" s="485"/>
    </row>
    <row r="146" spans="1:11" ht="14.25" customHeight="1">
      <c r="A146" s="200">
        <v>16</v>
      </c>
      <c r="B146" s="201" t="s">
        <v>787</v>
      </c>
      <c r="C146" s="185">
        <v>125200</v>
      </c>
      <c r="D146" s="477">
        <f>IF(ISERROR(VLOOKUP(C146,'[1]잔액(신용)'!$B$5:$C$1005,2,0)),0,VLOOKUP(C146,'[1]잔액(신용)'!$B$5:$C$1005,2,0))+IF(ISERROR(VLOOKUP(C146,'[1]잔액(신용)'!$E$5:$F$1005,2,0)),0,VLOOKUP(C146,'[1]잔액(신용)'!$E$5:$F$1005,2,0))</f>
        <v>72827</v>
      </c>
      <c r="E146" s="477">
        <f>IF(ISERROR(VLOOKUP(C146,'[1]잔액(신용전기)'!$B$5:$C$1005,2,0)),0,VLOOKUP(C146,'[1]잔액(신용전기)'!$B$5:$C$1005,2,0))+IF(ISERROR(VLOOKUP(C146,'[1]잔액(신용전기)'!$E$5:$F$1005,2,0)),0,VLOOKUP(C146,'[1]잔액(신용전기)'!$E$5:$F$1005,2,0))</f>
        <v>71099</v>
      </c>
      <c r="F146" s="251"/>
      <c r="G146" s="252"/>
      <c r="H146" s="253"/>
      <c r="I146" s="254"/>
      <c r="J146" s="485"/>
      <c r="K146" s="485"/>
    </row>
    <row r="147" spans="1:11" ht="14.25" customHeight="1">
      <c r="A147" s="200"/>
      <c r="B147" s="57" t="s">
        <v>1097</v>
      </c>
      <c r="C147" s="260"/>
      <c r="D147" s="479"/>
      <c r="E147" s="496"/>
      <c r="F147" s="251"/>
      <c r="G147" s="252"/>
      <c r="H147" s="253"/>
      <c r="I147" s="254"/>
      <c r="J147" s="485"/>
      <c r="K147" s="485"/>
    </row>
    <row r="148" spans="1:11" ht="14.25" customHeight="1">
      <c r="A148" s="177" t="s">
        <v>1100</v>
      </c>
      <c r="B148" s="76" t="s">
        <v>788</v>
      </c>
      <c r="C148" s="175"/>
      <c r="D148" s="497">
        <f>IF(((IF(ISERROR(VLOOKUP(127800,'[1]잔액(신용)'!$B$5:$C$1005,2,0)),0,VLOOKUP(127800,'[1]잔액(신용)'!$B$5:$C$1005,2,0))+IF(ISERROR(VLOOKUP(127800,'[1]잔액(신용)'!$E$5:$F$1005,2,0)),0,VLOOKUP(127800,'[1]잔액(신용)'!$E$5:$F$1005,2,0)))-(IF(ISERROR(VLOOKUP(147800,'[1]잔액(신용)'!$B$5:$C$1005,2,0)),0,VLOOKUP(147800,'[1]잔액(신용)'!$B$5:$C$1005,2,0))+IF(ISERROR(VLOOKUP(147800,'[1]잔액(신용)'!$E$5:$F$1005,2,0)),0,VLOOKUP(147800,'[1]잔액(신용)'!$E$5:$F$1005,2,0))))&gt;=0,(IF(ISERROR(VLOOKUP(127800,'[1]잔액(신용)'!$B$5:$C$1005,2,0)),0,VLOOKUP(127800,'[1]잔액(신용)'!$B$5:$C$1005,2,0))+IF(ISERROR(VLOOKUP(127800,'[1]잔액(신용)'!$E$5:$F$1005,2,0)),0,VLOOKUP(127800,'[1]잔액(신용)'!$E$5:$F$1005,2,0)))-(IF(ISERROR(VLOOKUP(147800,'[1]잔액(신용)'!$B$5:$C$1005,2,0)),0,VLOOKUP(147800,'[1]잔액(신용)'!$B$5:$C$1005,2,0))+IF(ISERROR(VLOOKUP(147800,'[1]잔액(신용)'!$E$5:$F$1005,2,0)),0,VLOOKUP(147800,'[1]잔액(신용)'!$E$5:$F$1005,2,0))),0)</f>
        <v>1017536</v>
      </c>
      <c r="E148" s="497">
        <f>IF(((IF(ISERROR(VLOOKUP(127800,'[1]잔액(신용전기)'!$B$5:$C$1005,2,0)),0,VLOOKUP(127800,'[1]잔액(신용전기)'!$B$5:$C$1005,2,0))+IF(ISERROR(VLOOKUP(127800,'[1]잔액(신용전기)'!$E$5:$F$1005,2,0)),0,VLOOKUP(127800,'[1]잔액(신용전기)'!$E$5:$F$1005,2,0)))-(IF(ISERROR(VLOOKUP(147800,'[1]잔액(신용전기)'!$B$5:$C$1005,2,0)),0,VLOOKUP(147800,'[1]잔액(신용전기)'!$B$5:$C$1005,2,0))+IF(ISERROR(VLOOKUP(147800,'[1]잔액(신용전기)'!$E$5:$F$1005,2,0)),0,VLOOKUP(147800,'[1]잔액(신용전기)'!$E$5:$F$1005,2,0))))&gt;=0,(IF(ISERROR(VLOOKUP(127800,'[1]잔액(신용전기)'!$B$5:$C$1005,2,0)),0,VLOOKUP(127800,'[1]잔액(신용전기)'!$B$5:$C$1005,2,0))+IF(ISERROR(VLOOKUP(127800,'[1]잔액(신용전기)'!$E$5:$F$1005,2,0)),0,VLOOKUP(127800,'[1]잔액(신용전기)'!$E$5:$F$1005,2,0)))-(IF(ISERROR(VLOOKUP(147800,'[1]잔액(신용전기)'!$B$5:$C$1005,2,0)),0,VLOOKUP(147800,'[1]잔액(신용전기)'!$B$5:$C$1005,2,0))+IF(ISERROR(VLOOKUP(147800,'[1]잔액(신용전기)'!$E$5:$F$1005,2,0)),0,VLOOKUP(147800,'[1]잔액(신용전기)'!$E$5:$F$1005,2,0))),0)</f>
        <v>3069663</v>
      </c>
      <c r="F148" s="538"/>
      <c r="G148" s="252"/>
      <c r="H148" s="253"/>
      <c r="I148" s="254"/>
      <c r="J148" s="485"/>
      <c r="K148" s="485"/>
    </row>
    <row r="149" spans="1:11" ht="14.25" customHeight="1">
      <c r="A149" s="261" t="s">
        <v>1101</v>
      </c>
      <c r="B149" s="262" t="s">
        <v>722</v>
      </c>
      <c r="C149" s="263"/>
      <c r="D149" s="264">
        <f>'[1]3.일반(BS)'!D109</f>
        <v>5450395</v>
      </c>
      <c r="E149" s="264">
        <f>'[1]3.일반(BS)'!E109</f>
        <v>5250303</v>
      </c>
      <c r="F149" s="265"/>
      <c r="G149" s="266"/>
      <c r="H149" s="267"/>
      <c r="I149" s="268"/>
      <c r="J149" s="490"/>
      <c r="K149" s="490"/>
    </row>
    <row r="150" spans="1:11" ht="13.5">
      <c r="A150" s="695" t="s">
        <v>490</v>
      </c>
      <c r="B150" s="695"/>
      <c r="C150" s="269"/>
      <c r="D150" s="216">
        <f>SUM(D8,D20,D30,D42,D55,D56,D95,D126,D148,D149)</f>
        <v>169660853</v>
      </c>
      <c r="E150" s="216">
        <f>SUM(E8,E20,E30,E42,E55,E56,E95,E126,E148,E149)</f>
        <v>163318592</v>
      </c>
      <c r="F150" s="696" t="s">
        <v>1102</v>
      </c>
      <c r="G150" s="697"/>
      <c r="H150" s="698"/>
      <c r="I150" s="270"/>
      <c r="J150" s="179">
        <f>SUM(J55,J90)</f>
        <v>169660853</v>
      </c>
      <c r="K150" s="179">
        <f>SUM(K55,K90)</f>
        <v>163318592</v>
      </c>
    </row>
    <row r="151" spans="1:10" ht="13.5">
      <c r="A151" s="539" t="s">
        <v>1103</v>
      </c>
      <c r="B151" s="271"/>
      <c r="D151" s="540">
        <v>0</v>
      </c>
      <c r="E151" s="540">
        <v>0</v>
      </c>
      <c r="F151" s="271"/>
      <c r="G151" s="271"/>
      <c r="H151" s="271"/>
      <c r="J151" s="271"/>
    </row>
    <row r="152" spans="1:11" ht="13.5">
      <c r="A152" s="271"/>
      <c r="B152" s="271"/>
      <c r="D152" s="540">
        <v>0</v>
      </c>
      <c r="E152" s="540">
        <v>0</v>
      </c>
      <c r="F152" s="271"/>
      <c r="G152" s="271"/>
      <c r="H152" s="541"/>
      <c r="J152" s="542" t="s">
        <v>1104</v>
      </c>
      <c r="K152" s="103">
        <v>0</v>
      </c>
    </row>
    <row r="153" spans="1:10" ht="24">
      <c r="A153" s="271"/>
      <c r="B153" s="543" t="s">
        <v>1105</v>
      </c>
      <c r="C153" s="544"/>
      <c r="D153" s="545">
        <v>0</v>
      </c>
      <c r="E153" s="545">
        <v>0</v>
      </c>
      <c r="G153" s="271"/>
      <c r="H153" s="541"/>
      <c r="J153" s="542">
        <v>0</v>
      </c>
    </row>
  </sheetData>
  <sheetProtection/>
  <mergeCells count="17">
    <mergeCell ref="A1:K1"/>
    <mergeCell ref="A2:K2"/>
    <mergeCell ref="A3:K3"/>
    <mergeCell ref="G70:H70"/>
    <mergeCell ref="A6:B6"/>
    <mergeCell ref="F6:H6"/>
    <mergeCell ref="A7:B7"/>
    <mergeCell ref="F7:H7"/>
    <mergeCell ref="A150:B150"/>
    <mergeCell ref="F150:H150"/>
    <mergeCell ref="G55:H55"/>
    <mergeCell ref="G56:H56"/>
    <mergeCell ref="G62:H62"/>
    <mergeCell ref="G67:H67"/>
    <mergeCell ref="F8:F55"/>
    <mergeCell ref="G76:H76"/>
    <mergeCell ref="G90:H90"/>
  </mergeCells>
  <printOptions/>
  <pageMargins left="0.4330708661417323" right="0.4330708661417323" top="0.6" bottom="0.6" header="0.5" footer="0.5"/>
  <pageSetup fitToHeight="0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showZeros="0" zoomScale="85" zoomScaleNormal="85" zoomScalePageLayoutView="0" workbookViewId="0" topLeftCell="A46">
      <selection activeCell="D60" sqref="D60"/>
    </sheetView>
  </sheetViews>
  <sheetFormatPr defaultColWidth="8.88671875" defaultRowHeight="19.5" customHeight="1"/>
  <cols>
    <col min="1" max="1" width="2.6640625" style="28" customWidth="1"/>
    <col min="2" max="2" width="19.5546875" style="28" customWidth="1"/>
    <col min="3" max="3" width="7.6640625" style="173" hidden="1" customWidth="1"/>
    <col min="4" max="5" width="13.88671875" style="28" customWidth="1"/>
    <col min="6" max="6" width="3.10546875" style="28" customWidth="1"/>
    <col min="7" max="7" width="22.3359375" style="28" customWidth="1"/>
    <col min="8" max="8" width="6.4453125" style="328" hidden="1" customWidth="1"/>
    <col min="9" max="10" width="13.88671875" style="28" customWidth="1"/>
    <col min="11" max="16384" width="8.88671875" style="28" customWidth="1"/>
  </cols>
  <sheetData>
    <row r="1" spans="1:10" ht="27" customHeight="1">
      <c r="A1" s="672" t="s">
        <v>868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ht="16.5" customHeight="1">
      <c r="A2" s="704" t="s">
        <v>630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11.25" customHeight="1">
      <c r="A3" s="704" t="s">
        <v>633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ht="19.5" customHeight="1">
      <c r="A4" s="272" t="s">
        <v>869</v>
      </c>
      <c r="D4" s="273"/>
      <c r="E4" s="273"/>
      <c r="F4" s="273"/>
      <c r="G4" s="273"/>
      <c r="H4" s="274"/>
      <c r="I4" s="273"/>
      <c r="J4" s="174" t="s">
        <v>870</v>
      </c>
    </row>
    <row r="5" spans="1:10" ht="13.5" customHeight="1">
      <c r="A5" s="705" t="s">
        <v>310</v>
      </c>
      <c r="B5" s="705"/>
      <c r="C5" s="176"/>
      <c r="D5" s="40" t="s">
        <v>631</v>
      </c>
      <c r="E5" s="40" t="s">
        <v>632</v>
      </c>
      <c r="F5" s="705" t="s">
        <v>310</v>
      </c>
      <c r="G5" s="705"/>
      <c r="H5" s="275"/>
      <c r="I5" s="40" t="s">
        <v>631</v>
      </c>
      <c r="J5" s="40" t="s">
        <v>632</v>
      </c>
    </row>
    <row r="6" spans="1:10" ht="13.5" customHeight="1">
      <c r="A6" s="705"/>
      <c r="B6" s="705"/>
      <c r="C6" s="176"/>
      <c r="D6" s="40" t="s">
        <v>493</v>
      </c>
      <c r="E6" s="40" t="s">
        <v>493</v>
      </c>
      <c r="F6" s="705"/>
      <c r="G6" s="705"/>
      <c r="H6" s="275"/>
      <c r="I6" s="40" t="s">
        <v>493</v>
      </c>
      <c r="J6" s="40" t="s">
        <v>493</v>
      </c>
    </row>
    <row r="7" spans="1:10" ht="17.25" customHeight="1">
      <c r="A7" s="177" t="s">
        <v>690</v>
      </c>
      <c r="B7" s="76" t="s">
        <v>789</v>
      </c>
      <c r="C7" s="276"/>
      <c r="D7" s="41">
        <f>SUM(D8,D17,D26,D29,D32,D37,D38)</f>
        <v>9962308</v>
      </c>
      <c r="E7" s="41">
        <f>SUM(E8,E17,E26,E29,E32,E37,E38)</f>
        <v>9426249</v>
      </c>
      <c r="F7" s="81" t="s">
        <v>871</v>
      </c>
      <c r="G7" s="76" t="s">
        <v>790</v>
      </c>
      <c r="H7" s="277"/>
      <c r="I7" s="278">
        <f>SUM(I8:I15)</f>
        <v>1552030</v>
      </c>
      <c r="J7" s="278">
        <f>SUM(J8:J15)</f>
        <v>1496702</v>
      </c>
    </row>
    <row r="8" spans="1:10" ht="17.25" customHeight="1">
      <c r="A8" s="81" t="s">
        <v>872</v>
      </c>
      <c r="B8" s="76" t="s">
        <v>498</v>
      </c>
      <c r="C8" s="276"/>
      <c r="D8" s="78">
        <f>SUM(D9:D16)</f>
        <v>9552761</v>
      </c>
      <c r="E8" s="78">
        <f>SUM(E9:E16)</f>
        <v>9060131</v>
      </c>
      <c r="F8" s="279">
        <v>1</v>
      </c>
      <c r="G8" s="138" t="s">
        <v>570</v>
      </c>
      <c r="H8" s="280">
        <v>175100</v>
      </c>
      <c r="I8" s="281">
        <f>IF(ISERROR(VLOOKUP(H8,'[1]손익(신용)'!$B$5:$C$1005,2,0)),0,VLOOKUP(H8,'[1]손익(신용)'!$B$5:$C$1005,2,0))+IF(ISERROR(VLOOKUP(H8,'[1]손익(신용)'!$E$5:$F$1005,2,0)),0,VLOOKUP(H8,'[1]손익(신용)'!$E$5:$F$1005,2,0))</f>
        <v>874995</v>
      </c>
      <c r="J8" s="282">
        <f>IF(ISERROR(VLOOKUP(H8,'[1]손익(신용전기)'!$B$5:$C$1005,2,0)),0,VLOOKUP(H8,'[1]손익(신용전기)'!$B$5:$C$1005,2,0))+IF(ISERROR(VLOOKUP(H8,'[1]손익(신용전기)'!$E$5:$F$1005,2,0)),0,VLOOKUP(H8,'[1]손익(신용전기)'!$E$5:$F$1005,2,0))</f>
        <v>1004469</v>
      </c>
    </row>
    <row r="9" spans="1:10" ht="17.25" customHeight="1">
      <c r="A9" s="283">
        <v>1</v>
      </c>
      <c r="B9" s="284" t="s">
        <v>500</v>
      </c>
      <c r="C9" s="285"/>
      <c r="D9" s="498">
        <f>IF(ISERROR(VLOOKUP(151100,'[1]손익(신용)'!$B$5:$C$1005,2,0)),0,VLOOKUP(151100,'[1]손익(신용)'!$B$5:$C$1005,2,0))+IF(ISERROR(VLOOKUP(151100,'[1]손익(신용)'!$E$5:$F$1005,2,0)),0,VLOOKUP(151100,'[1]손익(신용)'!$E$5:$F$1005,2,0))-(IF(ISERROR(VLOOKUP(179100,'[1]손익(신용)'!$B$5:$C$1005,2,0)),0,VLOOKUP(179100,'[1]손익(신용)'!$B$5:$C$1005,2,0))+IF(ISERROR(VLOOKUP(179100,'[1]손익(신용)'!$E$5:$F$1005,2,0)),0,VLOOKUP(179100,'[1]손익(신용)'!$E$5:$F$1005,2,0)))</f>
        <v>1280714</v>
      </c>
      <c r="E9" s="499">
        <f>IF(ISERROR(VLOOKUP(151100,'[1]손익(신용전기)'!$B$5:$C$1005,2,0)),0,VLOOKUP(151100,'[1]손익(신용전기)'!$B$5:$C$1005,2,0))+IF(ISERROR(VLOOKUP(151100,'[1]손익(신용전기)'!$E$5:$F$1005,2,0)),0,VLOOKUP(151100,'[1]손익(신용전기)'!$E$5:$F$1005,2,0))-(IF(ISERROR(VLOOKUP(179100,'[1]손익(신용전기)'!$B$5:$C$1005,2,0)),0,VLOOKUP(179100,'[1]손익(신용전기)'!$B$5:$C$1005,2,0))+IF(ISERROR(VLOOKUP(179100,'[1]손익(신용전기)'!$E$5:$F$1005,2,0)),0,VLOOKUP(179100,'[1]손익(신용전기)'!$E$5:$F$1005,2,0)))</f>
        <v>1382954</v>
      </c>
      <c r="F9" s="95">
        <v>2</v>
      </c>
      <c r="G9" s="52" t="s">
        <v>873</v>
      </c>
      <c r="H9" s="280">
        <v>175300</v>
      </c>
      <c r="I9" s="286">
        <f>IF(ISERROR(VLOOKUP(H9,'[1]손익(신용)'!$B$5:$C$1005,2,0)),0,VLOOKUP(H9,'[1]손익(신용)'!$B$5:$C$1005,2,0))+IF(ISERROR(VLOOKUP(H9,'[1]손익(신용)'!$E$5:$F$1005,2,0)),0,VLOOKUP(H9,'[1]손익(신용)'!$E$5:$F$1005,2,0))</f>
        <v>247103</v>
      </c>
      <c r="J9" s="287">
        <f>IF(ISERROR(VLOOKUP(H9,'[1]손익(신용전기)'!$B$5:$C$1005,2,0)),0,VLOOKUP(H9,'[1]손익(신용전기)'!$B$5:$C$1005,2,0))+IF(ISERROR(VLOOKUP(H9,'[1]손익(신용전기)'!$E$5:$F$1005,2,0)),0,VLOOKUP(H9,'[1]손익(신용전기)'!$E$5:$F$1005,2,0))</f>
        <v>74807</v>
      </c>
    </row>
    <row r="10" spans="1:10" ht="17.25" customHeight="1">
      <c r="A10" s="228">
        <v>2</v>
      </c>
      <c r="B10" s="192" t="s">
        <v>874</v>
      </c>
      <c r="C10" s="288"/>
      <c r="D10" s="500">
        <f>IF(ISERROR(VLOOKUP(151200,'[1]손익(신용)'!$B$5:$C$1005,2,0)),0,VLOOKUP(151200,'[1]손익(신용)'!$B$5:$C$1005,2,0))+IF(ISERROR(VLOOKUP(151200,'[1]손익(신용)'!$E$5:$F$1005,2,0)),0,VLOOKUP(151200,'[1]손익(신용)'!$E$5:$F$1005,2,0))-(IF(ISERROR(VLOOKUP(179301,'[1]손익(신용)'!$B$5:$C$1005,2,0)),0,VLOOKUP(179301,'[1]손익(신용)'!$B$5:$C$1005,2,0))+IF(ISERROR(VLOOKUP(179301,'[1]손익(신용)'!$E$5:$F$1005,2,0)),0,VLOOKUP(179301,'[1]손익(신용)'!$E$5:$F$1005,2,0)))</f>
        <v>0</v>
      </c>
      <c r="E10" s="500">
        <f>IF(ISERROR(VLOOKUP(151200,'[1]손익(신용전기)'!$B$5:$C$1005,2,0)),0,VLOOKUP(151200,'[1]손익(신용전기)'!$B$5:$C$1005,2,0))+IF(ISERROR(VLOOKUP(151200,'[1]손익(신용전기)'!$E$5:$F$1005,2,0)),0,VLOOKUP(151200,'[1]손익(신용전기)'!$E$5:$F$1005,2,0))-(IF(ISERROR(VLOOKUP(179301,'[1]손익(신용전기)'!$B$5:$C$1005,2,0)),0,VLOOKUP(179301,'[1]손익(신용전기)'!$B$5:$C$1005,2,0))+IF(ISERROR(VLOOKUP(179301,'[1]손익(신용전기)'!$E$5:$F$1005,2,0)),0,VLOOKUP(179301,'[1]손익(신용전기)'!$E$5:$F$1005,2,0)))</f>
        <v>0</v>
      </c>
      <c r="F10" s="95">
        <v>3</v>
      </c>
      <c r="G10" s="52" t="s">
        <v>875</v>
      </c>
      <c r="H10" s="280">
        <v>175900</v>
      </c>
      <c r="I10" s="286">
        <f>IF(ISERROR(VLOOKUP(H10,'[1]손익(신용)'!$B$5:$C$1005,2,0)),0,VLOOKUP(H10,'[1]손익(신용)'!$B$5:$C$1005,2,0))+IF(ISERROR(VLOOKUP(H10,'[1]손익(신용)'!$E$5:$F$1005,2,0)),0,VLOOKUP(H10,'[1]손익(신용)'!$E$5:$F$1005,2,0))</f>
        <v>0</v>
      </c>
      <c r="J10" s="287">
        <f>IF(ISERROR(VLOOKUP(H10,'[1]손익(신용전기)'!$B$5:$C$1005,2,0)),0,VLOOKUP(H10,'[1]손익(신용전기)'!$B$5:$C$1005,2,0))+IF(ISERROR(VLOOKUP(H10,'[1]손익(신용전기)'!$E$5:$F$1005,2,0)),0,VLOOKUP(H10,'[1]손익(신용전기)'!$E$5:$F$1005,2,0))</f>
        <v>0</v>
      </c>
    </row>
    <row r="11" spans="1:10" ht="17.25" customHeight="1">
      <c r="A11" s="228">
        <v>3</v>
      </c>
      <c r="B11" s="192" t="s">
        <v>876</v>
      </c>
      <c r="C11" s="285"/>
      <c r="D11" s="500">
        <f>IF(ISERROR(VLOOKUP(151300,'[1]손익(신용)'!$B$5:$C$1005,2,0)),0,VLOOKUP(151300,'[1]손익(신용)'!$B$5:$C$1005,2,0))+IF(ISERROR(VLOOKUP(151300,'[1]손익(신용)'!$E$5:$F$1005,2,0)),0,VLOOKUP(151300,'[1]손익(신용)'!$E$5:$F$1005,2,0))-(IF(ISERROR(VLOOKUP(179302,'[1]손익(신용)'!$B$5:$C$1005,2,0)),0,VLOOKUP(179302,'[1]손익(신용)'!$B$5:$C$1005,2,0))+IF(ISERROR(VLOOKUP(179302,'[1]손익(신용)'!$E$5:$F$1005,2,0)),0,VLOOKUP(179302,'[1]손익(신용)'!$E$5:$F$1005,2,0)))</f>
        <v>0</v>
      </c>
      <c r="E11" s="500">
        <f>IF(ISERROR(VLOOKUP(151300,'[1]손익(신용전기)'!$B$5:$C$1005,2,0)),0,VLOOKUP(151300,'[1]손익(신용전기)'!$B$5:$C$1005,2,0))+IF(ISERROR(VLOOKUP(151300,'[1]손익(신용전기)'!$E$5:$F$1005,2,0)),0,VLOOKUP(151300,'[1]손익(신용전기)'!$E$5:$F$1005,2,0))-(IF(ISERROR(VLOOKUP(179302,'[1]손익(신용전기)'!$B$5:$C$1005,2,0)),0,VLOOKUP(179302,'[1]손익(신용전기)'!$B$5:$C$1005,2,0))+IF(ISERROR(VLOOKUP(179302,'[1]손익(신용전기)'!$E$5:$F$1005,2,0)),0,VLOOKUP(179302,'[1]손익(신용전기)'!$E$5:$F$1005,2,0)))</f>
        <v>0</v>
      </c>
      <c r="F11" s="95">
        <v>4</v>
      </c>
      <c r="G11" s="52" t="s">
        <v>575</v>
      </c>
      <c r="H11" s="280">
        <v>175400</v>
      </c>
      <c r="I11" s="286">
        <f>IF(ISERROR(VLOOKUP(H11,'[1]손익(신용)'!$B$5:$C$1005,2,0)),0,VLOOKUP(H11,'[1]손익(신용)'!$B$5:$C$1005,2,0))+IF(ISERROR(VLOOKUP(H11,'[1]손익(신용)'!$E$5:$F$1005,2,0)),0,VLOOKUP(H11,'[1]손익(신용)'!$E$5:$F$1005,2,0))</f>
        <v>5415</v>
      </c>
      <c r="J11" s="287">
        <f>IF(ISERROR(VLOOKUP(H11,'[1]손익(신용전기)'!$B$5:$C$1005,2,0)),0,VLOOKUP(H11,'[1]손익(신용전기)'!$B$5:$C$1005,2,0))+IF(ISERROR(VLOOKUP(H11,'[1]손익(신용전기)'!$E$5:$F$1005,2,0)),0,VLOOKUP(H11,'[1]손익(신용전기)'!$E$5:$F$1005,2,0))</f>
        <v>6174</v>
      </c>
    </row>
    <row r="12" spans="1:10" ht="17.25" customHeight="1">
      <c r="A12" s="228">
        <v>4</v>
      </c>
      <c r="B12" s="192" t="s">
        <v>877</v>
      </c>
      <c r="C12" s="288"/>
      <c r="D12" s="500">
        <f>(IF(ISERROR(VLOOKUP(151400,'[1]손익(신용)'!$B$5:$C$1005,2,0)),0,VLOOKUP(151400,'[1]손익(신용)'!$B$5:$C$1005,2,0))+IF(ISERROR(VLOOKUP(151400,'[1]손익(신용)'!$E$5:$F$1005,2,0)),0,VLOOKUP(151400,'[1]손익(신용)'!$E$5:$F$1005,2,0))+IF(ISERROR(VLOOKUP(151908,'[1]손익(신용)'!$B$5:$C$1005,2,0)),0,VLOOKUP(151908,'[1]손익(신용)'!$B$5:$C$1005,2,0))+IF(ISERROR(VLOOKUP(151908,'[1]손익(신용)'!$E$5:$F$1005,2,0)),0,VLOOKUP(151908,'[1]손익(신용)'!$E$5:$F$1005,2,0)))-(IF(ISERROR(VLOOKUP(179200,'[1]손익(신용)'!$B$5:$C$1005,2,0)),0,VLOOKUP(179200,'[1]손익(신용)'!$B$5:$C$1005,2,0))+IF(ISERROR(VLOOKUP(179200,'[1]손익(신용)'!$E$5:$F$1005,2,0)),0,VLOOKUP(179200,'[1]손익(신용)'!$E$5:$F$1005,2,0))+IF(ISERROR(VLOOKUP(179309,'[1]손익(신용)'!$B$5:$C$1005,2,0)),0,VLOOKUP(179309,'[1]손익(신용)'!$B$5:$C$1005,2,0))+IF(ISERROR(VLOOKUP(179309,'[1]손익(신용)'!$E$5:$F$1005,2,0)),0,VLOOKUP(179309,'[1]손익(신용)'!$E$5:$F$1005,2,0)))</f>
        <v>7926501</v>
      </c>
      <c r="E12" s="500">
        <f>(IF(ISERROR(VLOOKUP(151400,'[1]손익(신용전기)'!$B$5:$C$1005,2,0)),0,VLOOKUP(151400,'[1]손익(신용전기)'!$B$5:$C$1005,2,0))+IF(ISERROR(VLOOKUP(151400,'[1]손익(신용전기)'!$E$5:$F$1005,2,0)),0,VLOOKUP(151400,'[1]손익(신용전기)'!$E$5:$F$1005,2,0))+IF(ISERROR(VLOOKUP(151908,'[1]손익(신용전기)'!$B$5:$C$1005,2,0)),0,VLOOKUP(151908,'[1]손익(신용전기)'!$B$5:$C$1005,2,0))+IF(ISERROR(VLOOKUP(151908,'[1]손익(신용전기)'!$E$5:$F$1005,2,0)),0,VLOOKUP(151908,'[1]손익(신용전기)'!$E$5:$F$1005,2,0)))-(IF(ISERROR(VLOOKUP(179200,'[1]손익(신용전기)'!$B$5:$C$1005,2,0)),0,VLOOKUP(179200,'[1]손익(신용전기)'!$B$5:$C$1005,2,0))+IF(ISERROR(VLOOKUP(179200,'[1]손익(신용전기)'!$E$5:$F$1005,2,0)),0,VLOOKUP(179200,'[1]손익(신용전기)'!$E$5:$F$1005,2,0))+IF(ISERROR(VLOOKUP(179309,'[1]손익(신용전기)'!$B$5:$C$1005,2,0)),0,VLOOKUP(179309,'[1]손익(신용전기)'!$B$5:$C$1005,2,0))+IF(ISERROR(VLOOKUP(179309,'[1]손익(신용전기)'!$E$5:$F$1005,2,0)),0,VLOOKUP(179309,'[1]손익(신용전기)'!$E$5:$F$1005,2,0)))</f>
        <v>7501535</v>
      </c>
      <c r="F12" s="95">
        <v>5</v>
      </c>
      <c r="G12" s="52" t="s">
        <v>792</v>
      </c>
      <c r="H12" s="280">
        <v>175500</v>
      </c>
      <c r="I12" s="286">
        <f>IF(ISERROR(VLOOKUP(H12,'[1]손익(신용)'!$B$5:$C$1005,2,0)),0,VLOOKUP(H12,'[1]손익(신용)'!$B$5:$C$1005,2,0))+IF(ISERROR(VLOOKUP(H12,'[1]손익(신용)'!$E$5:$F$1005,2,0)),0,VLOOKUP(H12,'[1]손익(신용)'!$E$5:$F$1005,2,0))</f>
        <v>82576</v>
      </c>
      <c r="J12" s="287">
        <f>IF(ISERROR(VLOOKUP(H12,'[1]손익(신용전기)'!$B$5:$C$1005,2,0)),0,VLOOKUP(H12,'[1]손익(신용전기)'!$B$5:$C$1005,2,0))+IF(ISERROR(VLOOKUP(H12,'[1]손익(신용전기)'!$E$5:$F$1005,2,0)),0,VLOOKUP(H12,'[1]손익(신용전기)'!$E$5:$F$1005,2,0))</f>
        <v>82149</v>
      </c>
    </row>
    <row r="13" spans="1:10" ht="17.25" customHeight="1">
      <c r="A13" s="228">
        <v>5</v>
      </c>
      <c r="B13" s="192" t="s">
        <v>878</v>
      </c>
      <c r="C13" s="285"/>
      <c r="D13" s="500">
        <f>IF(ISERROR(VLOOKUP(151500,'[1]손익(신용)'!$B$5:$C$1005,2,0)),0,VLOOKUP(151500,'[1]손익(신용)'!$B$5:$C$1005,2,0))+IF(ISERROR(VLOOKUP(151500,'[1]손익(신용)'!$E$5:$F$1005,2,0)),0,VLOOKUP(151500,'[1]손익(신용)'!$E$5:$F$1005,2,0))-(IF(ISERROR(VLOOKUP(179303,'[1]손익(신용)'!$B$5:$C$1005,2,0)),0,VLOOKUP(179303,'[1]손익(신용)'!$B$5:$C$1005,2,0))+IF(ISERROR(VLOOKUP(179303,'[1]손익(신용)'!$E$5:$F$1005,2,0)),0,VLOOKUP(179303,'[1]손익(신용)'!$E$5:$F$1005,2,0)))-IF(ISERROR(VLOOKUP(179307,'[1]손익(신용)'!$B$5:$C$1005,2,0)),0,VLOOKUP(179307,'[1]손익(신용)'!$B$5:$C$1005,2,0))</f>
        <v>0</v>
      </c>
      <c r="E13" s="500">
        <f>IF(ISERROR(VLOOKUP(151500,'[1]손익(신용전기)'!$B$5:$C$1005,2,0)),0,VLOOKUP(151500,'[1]손익(신용전기)'!$B$5:$C$1005,2,0))+IF(ISERROR(VLOOKUP(151500,'[1]손익(신용전기)'!$E$5:$F$1005,2,0)),0,VLOOKUP(151500,'[1]손익(신용전기)'!$E$5:$F$1005,2,0))-(IF(ISERROR(VLOOKUP(179303,'[1]손익(신용전기)'!$B$5:$C$1005,2,0)),0,VLOOKUP(179303,'[1]손익(신용전기)'!$B$5:$C$1005,2,0))+IF(ISERROR(VLOOKUP(179303,'[1]손익(신용전기)'!$E$5:$F$1005,2,0)),0,VLOOKUP(179303,'[1]손익(신용전기)'!$E$5:$F$1005,2,0)))-IF(ISERROR(VLOOKUP(179307,'[1]손익(신용전기)'!$B$5:$C$1005,2,0)),0,VLOOKUP(179307,'[1]손익(신용전기)'!$B$5:$C$1005,2,0))</f>
        <v>0</v>
      </c>
      <c r="F13" s="95">
        <v>6</v>
      </c>
      <c r="G13" s="52" t="s">
        <v>793</v>
      </c>
      <c r="H13" s="280">
        <v>175600</v>
      </c>
      <c r="I13" s="286">
        <f>IF(ISERROR(VLOOKUP(H13,'[1]손익(신용)'!$B$5:$C$1005,2,0)),0,VLOOKUP(H13,'[1]손익(신용)'!$B$5:$C$1005,2,0))+IF(ISERROR(VLOOKUP(H13,'[1]손익(신용)'!$E$5:$F$1005,2,0)),0,VLOOKUP(H13,'[1]손익(신용)'!$E$5:$F$1005,2,0))</f>
        <v>73436</v>
      </c>
      <c r="J13" s="287">
        <f>IF(ISERROR(VLOOKUP(H13,'[1]손익(신용전기)'!$B$5:$C$1005,2,0)),0,VLOOKUP(H13,'[1]손익(신용전기)'!$B$5:$C$1005,2,0))+IF(ISERROR(VLOOKUP(H13,'[1]손익(신용전기)'!$E$5:$F$1005,2,0)),0,VLOOKUP(H13,'[1]손익(신용전기)'!$E$5:$F$1005,2,0))</f>
        <v>73758</v>
      </c>
    </row>
    <row r="14" spans="1:10" ht="17.25" customHeight="1">
      <c r="A14" s="228">
        <v>6</v>
      </c>
      <c r="B14" s="192" t="s">
        <v>879</v>
      </c>
      <c r="C14" s="285"/>
      <c r="D14" s="501">
        <f>IF(ISERROR(VLOOKUP(151600,'[1]손익(신용)'!$B$5:$C$1005,2,0)),0,VLOOKUP(151600,'[1]손익(신용)'!$B$5:$C$1005,2,0))+IF(ISERROR(VLOOKUP(151600,'[1]손익(신용)'!$E$5:$F$1005,2,0)),0,VLOOKUP(151600,'[1]손익(신용)'!$E$5:$F$1005,2,0))-(IF(ISERROR(VLOOKUP(179304,'[1]손익(신용)'!$B$5:$C$1005,2,0)),0,VLOOKUP(179304,'[1]손익(신용)'!$B$5:$C$1005,2,0))+IF(ISERROR(VLOOKUP(179304,'[1]손익(신용)'!$E$5:$F$1005,2,0)),0,VLOOKUP(179304,'[1]손익(신용)'!$E$5:$F$1005,2,0)))-IF(ISERROR(VLOOKUP(179308,'[1]손익(신용)'!$B$5:$C$1005,2,0)),0,VLOOKUP(179308,'[1]손익(신용)'!$B$5:$C$1005,2,0))</f>
        <v>50753</v>
      </c>
      <c r="E14" s="500">
        <f>IF(ISERROR(VLOOKUP(151600,'[1]손익(신용전기)'!$B$5:$C$1005,2,0)),0,VLOOKUP(151600,'[1]손익(신용전기)'!$B$5:$C$1005,2,0))+IF(ISERROR(VLOOKUP(151600,'[1]손익(신용전기)'!$E$5:$F$1005,2,0)),0,VLOOKUP(151600,'[1]손익(신용전기)'!$E$5:$F$1005,2,0))-(IF(ISERROR(VLOOKUP(179304,'[1]손익(신용전기)'!$B$5:$C$1005,2,0)),0,VLOOKUP(179304,'[1]손익(신용전기)'!$B$5:$C$1005,2,0))+IF(ISERROR(VLOOKUP(179304,'[1]손익(신용전기)'!$E$5:$F$1005,2,0)),0,VLOOKUP(179304,'[1]손익(신용전기)'!$E$5:$F$1005,2,0)))-IF(ISERROR(VLOOKUP(179308,'[1]손익(신용전기)'!$B$5:$C$1005,2,0)),0,VLOOKUP(179308,'[1]손익(신용전기)'!$B$5:$C$1005,2,0))</f>
        <v>4877</v>
      </c>
      <c r="F14" s="95">
        <v>7</v>
      </c>
      <c r="G14" s="52" t="s">
        <v>794</v>
      </c>
      <c r="H14" s="280">
        <v>175700</v>
      </c>
      <c r="I14" s="286">
        <f>IF(ISERROR(VLOOKUP(H14,'[1]손익(신용)'!$B$5:$C$1005,2,0)),0,VLOOKUP(H14,'[1]손익(신용)'!$B$5:$C$1005,2,0))+IF(ISERROR(VLOOKUP(H14,'[1]손익(신용)'!$E$5:$F$1005,2,0)),0,VLOOKUP(H14,'[1]손익(신용)'!$E$5:$F$1005,2,0))</f>
        <v>12</v>
      </c>
      <c r="J14" s="287">
        <f>IF(ISERROR(VLOOKUP(H14,'[1]손익(신용전기)'!$B$5:$C$1005,2,0)),0,VLOOKUP(H14,'[1]손익(신용전기)'!$B$5:$C$1005,2,0))+IF(ISERROR(VLOOKUP(H14,'[1]손익(신용전기)'!$E$5:$F$1005,2,0)),0,VLOOKUP(H14,'[1]손익(신용전기)'!$E$5:$F$1005,2,0))</f>
        <v>12</v>
      </c>
    </row>
    <row r="15" spans="1:10" ht="17.25" customHeight="1">
      <c r="A15" s="228">
        <v>7</v>
      </c>
      <c r="B15" s="192" t="s">
        <v>795</v>
      </c>
      <c r="C15" s="285"/>
      <c r="D15" s="500">
        <f>IF(ISERROR(VLOOKUP(151900,'[1]손익(신용)'!$B$5:$C$1005,2,0)),0,VLOOKUP(151900,'[1]손익(신용)'!$B$5:$C$1005,2,0))+IF(ISERROR(VLOOKUP(151900,'[1]손익(신용)'!$E$5:$F$1005,2,0)),0,VLOOKUP(151900,'[1]손익(신용)'!$E$5:$F$1005,2,0))-(IF(ISERROR(VLOOKUP(179305,'[1]손익(신용)'!$B$5:$C$1005,2,0)),0,VLOOKUP(179305,'[1]손익(신용)'!$B$5:$C$1005,2,0))+IF(ISERROR(VLOOKUP(179305,'[1]손익(신용)'!$E$5:$F$1005,2,0)),0,VLOOKUP(179305,'[1]손익(신용)'!$E$5:$F$1005,2,0))+IF(ISERROR(VLOOKUP(179315,'[1]손익(신용)'!$B$5:$C$1005,2,0)),0,VLOOKUP(179315,'[1]손익(신용)'!$B$5:$C$1005,2,0))+IF(ISERROR(VLOOKUP(179315,'[1]손익(신용)'!$E$5:$F$1005,2,0)),0,VLOOKUP(179315,'[1]손익(신용)'!$E$5:$F$1005,2,0)))-IF(ISERROR(VLOOKUP(151908,'[1]손익(신용)'!$B$5:$C$1005,2,0)),0,VLOOKUP(151908,'[1]손익(신용)'!$B$5:$C$1005,2,0))-IF(ISERROR(VLOOKUP(151908,'[1]손익(신용)'!$E$5:$F$1005,2,0)),0,VLOOKUP(151908,'[1]손익(신용)'!$E$5:$F$1005,2,0))</f>
        <v>452</v>
      </c>
      <c r="E15" s="500">
        <f>IF(ISERROR(VLOOKUP(151900,'[1]손익(신용전기)'!$B$5:$C$1005,2,0)),0,VLOOKUP(151900,'[1]손익(신용전기)'!$B$5:$C$1005,2,0))+IF(ISERROR(VLOOKUP(151900,'[1]손익(신용전기)'!$E$5:$F$1005,2,0)),0,VLOOKUP(151900,'[1]손익(신용전기)'!$E$5:$F$1005,2,0))-(IF(ISERROR(VLOOKUP(179305,'[1]손익(신용전기)'!$B$5:$C$1005,2,0)),0,VLOOKUP(179305,'[1]손익(신용전기)'!$B$5:$C$1005,2,0))+IF(ISERROR(VLOOKUP(179305,'[1]손익(신용전기)'!$E$5:$F$1005,2,0)),0,VLOOKUP(179305,'[1]손익(신용전기)'!$E$5:$F$1005,2,0))+IF(ISERROR(VLOOKUP(179315,'[1]손익(신용전기)'!$B$5:$C$1005,2,0)),0,VLOOKUP(179315,'[1]손익(신용전기)'!$B$5:$C$1005,2,0))+IF(ISERROR(VLOOKUP(179315,'[1]손익(신용전기)'!$E$5:$F$1005,2,0)),0,VLOOKUP(179315,'[1]손익(신용전기)'!$E$5:$F$1005,2,0)))-IF(ISERROR(VLOOKUP(151908,'[1]손익(신용전기)'!$B$5:$C$1005,2,0)),0,VLOOKUP(151908,'[1]손익(신용전기)'!$B$5:$C$1005,2,0))-IF(ISERROR(VLOOKUP(151908,'[1]손익(신용전기)'!$E$5:$F$1005,2,0)),0,VLOOKUP(151908,'[1]손익(신용전기)'!$E$5:$F$1005,2,0))</f>
        <v>364</v>
      </c>
      <c r="F15" s="98">
        <v>8</v>
      </c>
      <c r="G15" s="99" t="s">
        <v>503</v>
      </c>
      <c r="H15" s="280">
        <v>175800</v>
      </c>
      <c r="I15" s="289">
        <f>IF(ISERROR(VLOOKUP(H15,'[1]손익(신용)'!$B$5:$C$1005,2,0)),0,VLOOKUP(H15,'[1]손익(신용)'!$B$5:$C$1005,2,0))+IF(ISERROR(VLOOKUP(H15,'[1]손익(신용)'!$E$5:$F$1005,2,0)),0,VLOOKUP(H15,'[1]손익(신용)'!$E$5:$F$1005,2,0))</f>
        <v>268493</v>
      </c>
      <c r="J15" s="290">
        <f>IF(ISERROR(VLOOKUP(H15,'[1]손익(신용전기)'!$B$5:$C$1005,2,0)),0,VLOOKUP(H15,'[1]손익(신용전기)'!$B$5:$C$1005,2,0))+IF(ISERROR(VLOOKUP(H15,'[1]손익(신용전기)'!$E$5:$F$1005,2,0)),0,VLOOKUP(H15,'[1]손익(신용전기)'!$E$5:$F$1005,2,0))</f>
        <v>255333</v>
      </c>
    </row>
    <row r="16" spans="1:10" ht="17.25" customHeight="1">
      <c r="A16" s="291">
        <v>8</v>
      </c>
      <c r="B16" s="292" t="s">
        <v>880</v>
      </c>
      <c r="C16" s="293">
        <v>157100</v>
      </c>
      <c r="D16" s="502">
        <f>IF(ISERROR(VLOOKUP(C16,'[1]손익(신용)'!$B$5:$C$1005,2,0)),0,VLOOKUP(C16,'[1]손익(신용)'!$B$5:$C$1005,2,0))+IF(ISERROR(VLOOKUP(C16,'[1]손익(신용)'!$E$5:$F$1005,2,0)),0,VLOOKUP(C16,'[1]손익(신용)'!$E$5:$F$1005,2,0))</f>
        <v>294341</v>
      </c>
      <c r="E16" s="502">
        <f>IF(ISERROR(VLOOKUP(C16,'[1]손익(신용전기)'!$B$5:$C$1005,2,0)),0,VLOOKUP(C16,'[1]손익(신용전기)'!$B$5:$C$1005,2,0))+IF(ISERROR(VLOOKUP(C16,'[1]손익(신용전기)'!$E$5:$F$1005,2,0)),0,VLOOKUP(C16,'[1]손익(신용전기)'!$E$5:$F$1005,2,0))</f>
        <v>170401</v>
      </c>
      <c r="F16" s="177" t="s">
        <v>715</v>
      </c>
      <c r="G16" s="76" t="s">
        <v>796</v>
      </c>
      <c r="H16" s="276"/>
      <c r="I16" s="278">
        <f>SUM(I17:I18)</f>
        <v>615822</v>
      </c>
      <c r="J16" s="278">
        <f>SUM(J17:J18)</f>
        <v>614737</v>
      </c>
    </row>
    <row r="17" spans="1:10" ht="17.25" customHeight="1">
      <c r="A17" s="81" t="s">
        <v>881</v>
      </c>
      <c r="B17" s="76" t="s">
        <v>882</v>
      </c>
      <c r="C17" s="276"/>
      <c r="D17" s="78">
        <f>SUM(D18:D25)</f>
        <v>215</v>
      </c>
      <c r="E17" s="78">
        <f>SUM(E18:E25)</f>
        <v>91</v>
      </c>
      <c r="F17" s="283">
        <v>1</v>
      </c>
      <c r="G17" s="284" t="s">
        <v>797</v>
      </c>
      <c r="H17" s="293">
        <v>185101</v>
      </c>
      <c r="I17" s="281">
        <f>IF(ISERROR(VLOOKUP(H17,'[1]손익(신용)'!$B$5:$C$1005,2,0)),0,VLOOKUP(H17,'[1]손익(신용)'!$B$5:$C$1005,2,0))+IF(ISERROR(VLOOKUP(H17,'[1]손익(신용)'!$E$5:$F$1005,2,0)),0,VLOOKUP(H17,'[1]손익(신용)'!$E$5:$F$1005,2,0))</f>
        <v>487034</v>
      </c>
      <c r="J17" s="282">
        <f>IF(ISERROR(VLOOKUP(H17,'[1]손익(신용전기)'!$B$5:$C$1005,2,0)),0,VLOOKUP(H17,'[1]손익(신용전기)'!$B$5:$C$1005,2,0))+IF(ISERROR(VLOOKUP(H17,'[1]손익(신용전기)'!$E$5:$F$1005,2,0)),0,VLOOKUP(H17,'[1]손익(신용전기)'!$E$5:$F$1005,2,0))</f>
        <v>468880</v>
      </c>
    </row>
    <row r="18" spans="1:10" ht="17.25" customHeight="1">
      <c r="A18" s="294">
        <v>1</v>
      </c>
      <c r="B18" s="284" t="s">
        <v>883</v>
      </c>
      <c r="C18" s="295">
        <v>153200</v>
      </c>
      <c r="D18" s="503">
        <f>IF(ISERROR(VLOOKUP(C18,'[1]손익(신용)'!$B$5:$C$1005,2,0)),0,VLOOKUP(C18,'[1]손익(신용)'!$B$5:$C$1005,2,0))+IF(ISERROR(VLOOKUP(C18,'[1]손익(신용)'!$E$5:$F$1005,2,0)),0,VLOOKUP(C18,'[1]손익(신용)'!$E$5:$F$1005,2,0))</f>
        <v>0</v>
      </c>
      <c r="E18" s="499">
        <f>IF(ISERROR(VLOOKUP(C18,'[1]손익(신용전기)'!$B$5:$C$1005,2,0)),0,VLOOKUP(C18,'[1]손익(신용전기)'!$B$5:$C$1005,2,0))+IF(ISERROR(VLOOKUP(C18,'[1]손익(신용전기)'!$E$5:$F$1005,2,0)),0,VLOOKUP(C18,'[1]손익(신용전기)'!$E$5:$F$1005,2,0))</f>
        <v>0</v>
      </c>
      <c r="F18" s="291">
        <v>2</v>
      </c>
      <c r="G18" s="292" t="s">
        <v>799</v>
      </c>
      <c r="H18" s="293">
        <v>185102</v>
      </c>
      <c r="I18" s="289">
        <f>IF(ISERROR(VLOOKUP(H18,'[1]손익(신용)'!$B$5:$C$1005,2,0)),0,VLOOKUP(H18,'[1]손익(신용)'!$B$5:$C$1005,2,0))+IF(ISERROR(VLOOKUP(H18,'[1]손익(신용)'!$E$5:$F$1005,2,0)),0,VLOOKUP(H18,'[1]손익(신용)'!$E$5:$F$1005,2,0))</f>
        <v>128788</v>
      </c>
      <c r="J18" s="290">
        <f>IF(ISERROR(VLOOKUP(H18,'[1]손익(신용전기)'!$B$5:$C$1005,2,0)),0,VLOOKUP(H18,'[1]손익(신용전기)'!$B$5:$C$1005,2,0))+IF(ISERROR(VLOOKUP(H18,'[1]손익(신용전기)'!$E$5:$F$1005,2,0)),0,VLOOKUP(H18,'[1]손익(신용전기)'!$E$5:$F$1005,2,0))</f>
        <v>145857</v>
      </c>
    </row>
    <row r="19" spans="1:10" ht="17.25" customHeight="1">
      <c r="A19" s="198">
        <v>2</v>
      </c>
      <c r="B19" s="192" t="s">
        <v>884</v>
      </c>
      <c r="C19" s="293">
        <v>153100</v>
      </c>
      <c r="D19" s="504">
        <f>IF(ISERROR(VLOOKUP(C19,'[1]손익(신용)'!$B$5:$C$1005,2,0)),0,VLOOKUP(C19,'[1]손익(신용)'!$B$5:$C$1005,2,0))+IF(ISERROR(VLOOKUP(C19,'[1]손익(신용)'!$E$5:$F$1005,2,0)),0,VLOOKUP(C19,'[1]손익(신용)'!$E$5:$F$1005,2,0))</f>
        <v>0</v>
      </c>
      <c r="E19" s="500">
        <f>IF(ISERROR(VLOOKUP(C19,'[1]손익(신용전기)'!$B$5:$C$1005,2,0)),0,VLOOKUP(C19,'[1]손익(신용전기)'!$B$5:$C$1005,2,0))+IF(ISERROR(VLOOKUP(C19,'[1]손익(신용전기)'!$E$5:$F$1005,2,0)),0,VLOOKUP(C19,'[1]손익(신용전기)'!$E$5:$F$1005,2,0))</f>
        <v>0</v>
      </c>
      <c r="F19" s="180" t="s">
        <v>885</v>
      </c>
      <c r="G19" s="76" t="s">
        <v>886</v>
      </c>
      <c r="H19" s="296"/>
      <c r="I19" s="278">
        <f>D7-D43-I16</f>
        <v>1861832</v>
      </c>
      <c r="J19" s="278">
        <f>E7-E43-J16</f>
        <v>1077794</v>
      </c>
    </row>
    <row r="20" spans="1:10" ht="17.25" customHeight="1">
      <c r="A20" s="198">
        <v>3</v>
      </c>
      <c r="B20" s="192" t="s">
        <v>887</v>
      </c>
      <c r="C20" s="293">
        <v>153700</v>
      </c>
      <c r="D20" s="504">
        <f>IF(ISERROR(VLOOKUP(C20,'[1]손익(신용)'!$B$5:$C$1005,2,0)),0,VLOOKUP(C20,'[1]손익(신용)'!$B$5:$C$1005,2,0))+IF(ISERROR(VLOOKUP(C20,'[1]손익(신용)'!$E$5:$F$1005,2,0)),0,VLOOKUP(C20,'[1]손익(신용)'!$E$5:$F$1005,2,0))+IF(ISERROR(VLOOKUP(161500,'[1]손익(신용)'!$B$5:$C$1005,2,0)),0,VLOOKUP(161500,'[1]손익(신용)'!$B$5:$C$1005,2,0))+IF(ISERROR(VLOOKUP(161500,'[1]손익(신용)'!$E$5:$F$1005,2,0)),0,VLOOKUP(161500,'[1]손익(신용)'!$E$5:$F$1005,2,0))</f>
        <v>0</v>
      </c>
      <c r="E20" s="500">
        <f>IF(ISERROR(VLOOKUP(C20,'[1]손익(신용전기)'!$B$5:$C$1005,2,0)),0,VLOOKUP(C20,'[1]손익(신용전기)'!$B$5:$C$1005,2,0))+IF(ISERROR(VLOOKUP(C20,'[1]손익(신용전기)'!$E$5:$F$1005,2,0)),0,VLOOKUP(C20,'[1]손익(신용전기)'!$E$5:$F$1005,2,0))+IF(ISERROR(VLOOKUP(161500,'[1]손익(신용전기)'!$B$5:$C$1005,2,0)),0,VLOOKUP(161500,'[1]손익(신용전기)'!$B$5:$C$1005,2,0))+IF(ISERROR(VLOOKUP(161500,'[1]손익(신용전기)'!$E$5:$F$1005,2,0)),0,VLOOKUP(161500,'[1]손익(신용전기)'!$E$5:$F$1005,2,0))</f>
        <v>0</v>
      </c>
      <c r="F20" s="180" t="s">
        <v>888</v>
      </c>
      <c r="G20" s="181" t="s">
        <v>802</v>
      </c>
      <c r="H20" s="296"/>
      <c r="I20" s="278">
        <f>SUM(I21:I39)</f>
        <v>1287237</v>
      </c>
      <c r="J20" s="278">
        <f>SUM(J21:J39)</f>
        <v>1683882</v>
      </c>
    </row>
    <row r="21" spans="1:10" ht="17.25" customHeight="1">
      <c r="A21" s="297">
        <v>4</v>
      </c>
      <c r="B21" s="52" t="s">
        <v>803</v>
      </c>
      <c r="C21" s="293">
        <v>154200</v>
      </c>
      <c r="D21" s="504">
        <f>IF(ISERROR(VLOOKUP(C21,'[1]손익(신용)'!$B$5:$C$1005,2,0)),0,VLOOKUP(C21,'[1]손익(신용)'!$B$5:$C$1005,2,0))+IF(ISERROR(VLOOKUP(C21,'[1]손익(신용)'!$E$5:$F$1005,2,0)),0,VLOOKUP(C21,'[1]손익(신용)'!$E$5:$F$1005,2,0))+IF(ISERROR(VLOOKUP(161800,'[1]손익(신용)'!$B$5:$C$1005,2,0)),0,VLOOKUP(161800,'[1]손익(신용)'!$B$5:$C$1005,2,0))+IF(ISERROR(VLOOKUP(161800,'[1]손익(신용)'!$E$5:$F$1005,2,0)),0,VLOOKUP(161800,'[1]손익(신용)'!$E$5:$F$1005,2,0))</f>
        <v>215</v>
      </c>
      <c r="E21" s="500">
        <f>IF(ISERROR(VLOOKUP(C21,'[1]손익(신용전기)'!$B$5:$C$1005,2,0)),0,VLOOKUP(C21,'[1]손익(신용전기)'!$B$5:$C$1005,2,0))+IF(ISERROR(VLOOKUP(C21,'[1]손익(신용전기)'!$E$5:$F$1005,2,0)),0,VLOOKUP(C21,'[1]손익(신용전기)'!$E$5:$F$1005,2,0))+IF(ISERROR(VLOOKUP(161800,'[1]손익(신용전기)'!$B$5:$C$1005,2,0)),0,VLOOKUP(161800,'[1]손익(신용전기)'!$B$5:$C$1005,2,0))+IF(ISERROR(VLOOKUP(161800,'[1]손익(신용전기)'!$E$5:$F$1005,2,0)),0,VLOOKUP(161800,'[1]손익(신용전기)'!$E$5:$F$1005,2,0))</f>
        <v>91</v>
      </c>
      <c r="F21" s="298">
        <v>1</v>
      </c>
      <c r="G21" s="299" t="s">
        <v>804</v>
      </c>
      <c r="H21" s="280">
        <v>160100</v>
      </c>
      <c r="I21" s="281">
        <f>IF(ISERROR(VLOOKUP(H21,'[1]손익(신용)'!$B$5:$C$1005,2,0)),0,VLOOKUP(H21,'[1]손익(신용)'!$B$5:$C$1005,2,0))+IF(ISERROR(VLOOKUP(H21,'[1]손익(신용)'!$E$5:$F$1005,2,0)),0,VLOOKUP(H21,'[1]손익(신용)'!$E$5:$F$1005,2,0))</f>
        <v>0</v>
      </c>
      <c r="J21" s="282">
        <f>IF(ISERROR(VLOOKUP(H21,'[1]손익(신용전기)'!$B$5:$C$1005,2,0)),0,VLOOKUP(H21,'[1]손익(신용전기)'!$B$5:$C$1005,2,0))+IF(ISERROR(VLOOKUP(H21,'[1]손익(신용전기)'!$E$5:$F$1005,2,0)),0,VLOOKUP(H21,'[1]손익(신용전기)'!$E$5:$F$1005,2,0))</f>
        <v>0</v>
      </c>
    </row>
    <row r="22" spans="1:10" ht="17.25" customHeight="1">
      <c r="A22" s="95">
        <v>5</v>
      </c>
      <c r="B22" s="52" t="s">
        <v>805</v>
      </c>
      <c r="C22" s="293">
        <v>160500</v>
      </c>
      <c r="D22" s="53">
        <f>IF(ISERROR(VLOOKUP(C22,'[1]손익(신용)'!$B$5:$C$1005,2,0)),0,VLOOKUP(C22,'[1]손익(신용)'!$B$5:$C$1005,2,0))+IF(ISERROR(VLOOKUP(C22,'[1]손익(신용)'!$E$5:$F$1005,2,0)),0,VLOOKUP(C22,'[1]손익(신용)'!$E$5:$F$1005,2,0))</f>
        <v>0</v>
      </c>
      <c r="E22" s="54">
        <f>IF(ISERROR(VLOOKUP(C22,'[1]손익(신용전기)'!$B$5:$C$1005,2,0)),0,VLOOKUP(C22,'[1]손익(신용전기)'!$B$5:$C$1005,2,0))+IF(ISERROR(VLOOKUP(C22,'[1]손익(신용전기)'!$E$5:$F$1005,2,0)),0,VLOOKUP(C22,'[1]손익(신용전기)'!$E$5:$F$1005,2,0))</f>
        <v>0</v>
      </c>
      <c r="F22" s="300">
        <v>2</v>
      </c>
      <c r="G22" s="194" t="s">
        <v>525</v>
      </c>
      <c r="H22" s="280">
        <v>160200</v>
      </c>
      <c r="I22" s="286">
        <f>IF(ISERROR(VLOOKUP(H22,'[1]손익(신용)'!$B$5:$C$1005,2,0)),0,VLOOKUP(H22,'[1]손익(신용)'!$B$5:$C$1005,2,0))+IF(ISERROR(VLOOKUP(H22,'[1]손익(신용)'!$E$5:$F$1005,2,0)),0,VLOOKUP(H22,'[1]손익(신용)'!$E$5:$F$1005,2,0))</f>
        <v>0</v>
      </c>
      <c r="J22" s="287">
        <f>IF(ISERROR(VLOOKUP(H22,'[1]손익(신용전기)'!$B$5:$C$1005,2,0)),0,VLOOKUP(H22,'[1]손익(신용전기)'!$B$5:$C$1005,2,0))+IF(ISERROR(VLOOKUP(H22,'[1]손익(신용전기)'!$E$5:$F$1005,2,0)),0,VLOOKUP(H22,'[1]손익(신용전기)'!$E$5:$F$1005,2,0))</f>
        <v>0</v>
      </c>
    </row>
    <row r="23" spans="1:10" ht="17.25" customHeight="1">
      <c r="A23" s="95">
        <v>6</v>
      </c>
      <c r="B23" s="52" t="s">
        <v>806</v>
      </c>
      <c r="C23" s="293">
        <v>153800</v>
      </c>
      <c r="D23" s="504">
        <f>IF(ISERROR(VLOOKUP(C23,'[1]손익(신용)'!$B$5:$C$1005,2,0)),0,VLOOKUP(C23,'[1]손익(신용)'!$B$5:$C$1005,2,0))+IF(ISERROR(VLOOKUP(C23,'[1]손익(신용)'!$E$5:$F$1005,2,0)),0,VLOOKUP(C23,'[1]손익(신용)'!$E$5:$F$1005,2,0))+IF(ISERROR(VLOOKUP(161700,'[1]손익(신용)'!$B$5:$C$1005,2,0)),0,VLOOKUP(161700,'[1]손익(신용)'!$B$5:$C$1005,2,0))+IF(ISERROR(VLOOKUP(161700,'[1]손익(신용)'!$E$5:$F$1005,2,0)),0,VLOOKUP(161700,'[1]손익(신용)'!$E$5:$F$1005,2,0))</f>
        <v>0</v>
      </c>
      <c r="E23" s="500">
        <f>IF(ISERROR(VLOOKUP(C23,'[1]손익(신용전기)'!$B$5:$C$1005,2,0)),0,VLOOKUP(C23,'[1]손익(신용전기)'!$B$5:$C$1005,2,0))+IF(ISERROR(VLOOKUP(C23,'[1]손익(신용전기)'!$E$5:$F$1005,2,0)),0,VLOOKUP(C23,'[1]손익(신용전기)'!$E$5:$F$1005,2,0))+IF(ISERROR(VLOOKUP(161700,'[1]손익(신용전기)'!$B$5:$C$1005,2,0)),0,VLOOKUP(161700,'[1]손익(신용전기)'!$B$5:$C$1005,2,0))+IF(ISERROR(VLOOKUP(161700,'[1]손익(신용전기)'!$E$5:$F$1005,2,0)),0,VLOOKUP(161700,'[1]손익(신용전기)'!$E$5:$F$1005,2,0))</f>
        <v>0</v>
      </c>
      <c r="F23" s="300">
        <v>3</v>
      </c>
      <c r="G23" s="194" t="s">
        <v>524</v>
      </c>
      <c r="H23" s="280">
        <v>160300</v>
      </c>
      <c r="I23" s="286">
        <f>IF(ISERROR(VLOOKUP(H23,'[1]손익(신용)'!$B$5:$C$1005,2,0)),0,VLOOKUP(H23,'[1]손익(신용)'!$B$5:$C$1005,2,0))+IF(ISERROR(VLOOKUP(H23,'[1]손익(신용)'!$E$5:$F$1005,2,0)),0,VLOOKUP(H23,'[1]손익(신용)'!$E$5:$F$1005,2,0))</f>
        <v>0</v>
      </c>
      <c r="J23" s="287">
        <f>IF(ISERROR(VLOOKUP(H23,'[1]손익(신용전기)'!$B$5:$C$1005,2,0)),0,VLOOKUP(H23,'[1]손익(신용전기)'!$B$5:$C$1005,2,0))+IF(ISERROR(VLOOKUP(H23,'[1]손익(신용전기)'!$E$5:$F$1005,2,0)),0,VLOOKUP(H23,'[1]손익(신용전기)'!$E$5:$F$1005,2,0))</f>
        <v>0</v>
      </c>
    </row>
    <row r="24" spans="1:10" ht="17.25" customHeight="1">
      <c r="A24" s="95">
        <v>7</v>
      </c>
      <c r="B24" s="52" t="s">
        <v>807</v>
      </c>
      <c r="C24" s="293">
        <v>154300</v>
      </c>
      <c r="D24" s="504">
        <f>IF(ISERROR(VLOOKUP(C24,'[1]손익(신용)'!$B$5:$C$1005,2,0)),0,VLOOKUP(C24,'[1]손익(신용)'!$B$5:$C$1005,2,0))+IF(ISERROR(VLOOKUP(C24,'[1]손익(신용)'!$E$5:$F$1005,2,0)),0,VLOOKUP(C24,'[1]손익(신용)'!$E$5:$F$1005,2,0))+IF(ISERROR(VLOOKUP(162100,'[1]손익(신용)'!$B$5:$C$1005,2,0)),0,VLOOKUP(162100,'[1]손익(신용)'!$B$5:$C$1005,2,0))+IF(ISERROR(VLOOKUP(162100,'[1]손익(신용)'!$E$5:$F$1005,2,0)),0,VLOOKUP(162100,'[1]손익(신용)'!$E$5:$F$1005,2,0))</f>
        <v>0</v>
      </c>
      <c r="E24" s="500">
        <f>IF(ISERROR(VLOOKUP(C24,'[1]손익(신용전기)'!$B$5:$C$1005,2,0)),0,VLOOKUP(C24,'[1]손익(신용전기)'!$B$5:$C$1005,2,0))+IF(ISERROR(VLOOKUP(C24,'[1]손익(신용전기)'!$E$5:$F$1005,2,0)),0,VLOOKUP(C24,'[1]손익(신용전기)'!$E$5:$F$1005,2,0))+IF(ISERROR(VLOOKUP(162100,'[1]손익(신용전기)'!$B$5:$C$1005,2,0)),0,VLOOKUP(162100,'[1]손익(신용전기)'!$B$5:$C$1005,2,0))+IF(ISERROR(VLOOKUP(162100,'[1]손익(신용전기)'!$E$5:$F$1005,2,0)),0,VLOOKUP(162100,'[1]손익(신용전기)'!$E$5:$F$1005,2,0))</f>
        <v>0</v>
      </c>
      <c r="F24" s="300">
        <v>4</v>
      </c>
      <c r="G24" s="194" t="s">
        <v>808</v>
      </c>
      <c r="H24" s="280">
        <v>160400</v>
      </c>
      <c r="I24" s="286">
        <f>IF(ISERROR(VLOOKUP(H24,'[1]손익(신용)'!$B$5:$C$1005,2,0)),0,VLOOKUP(H24,'[1]손익(신용)'!$B$5:$C$1005,2,0))+IF(ISERROR(VLOOKUP(H24,'[1]손익(신용)'!$E$5:$F$1005,2,0)),0,VLOOKUP(H24,'[1]손익(신용)'!$E$5:$F$1005,2,0))</f>
        <v>0</v>
      </c>
      <c r="J24" s="287">
        <f>IF(ISERROR(VLOOKUP(H24,'[1]손익(신용전기)'!$B$5:$C$1005,2,0)),0,VLOOKUP(H24,'[1]손익(신용전기)'!$B$5:$C$1005,2,0))+IF(ISERROR(VLOOKUP(H24,'[1]손익(신용전기)'!$E$5:$F$1005,2,0)),0,VLOOKUP(H24,'[1]손익(신용전기)'!$E$5:$F$1005,2,0))</f>
        <v>0</v>
      </c>
    </row>
    <row r="25" spans="1:10" ht="17.25" customHeight="1">
      <c r="A25" s="98">
        <v>8</v>
      </c>
      <c r="B25" s="123" t="s">
        <v>809</v>
      </c>
      <c r="C25" s="293">
        <v>160600</v>
      </c>
      <c r="D25" s="100">
        <f>IF(ISERROR(VLOOKUP(C25,'[1]손익(신용)'!$B$5:$C$1005,2,0)),0,VLOOKUP(C25,'[1]손익(신용)'!$B$5:$C$1005,2,0))+IF(ISERROR(VLOOKUP(C25,'[1]손익(신용)'!$E$5:$F$1005,2,0)),0,VLOOKUP(C25,'[1]손익(신용)'!$E$5:$F$1005,2,0))</f>
        <v>0</v>
      </c>
      <c r="E25" s="101">
        <f>IF(ISERROR(VLOOKUP(C25,'[1]손익(신용전기)'!$B$5:$C$1005,2,0)),0,VLOOKUP(C25,'[1]손익(신용전기)'!$B$5:$C$1005,2,0))+IF(ISERROR(VLOOKUP(C25,'[1]손익(신용전기)'!$E$5:$F$1005,2,0)),0,VLOOKUP(C25,'[1]손익(신용전기)'!$E$5:$F$1005,2,0))</f>
        <v>0</v>
      </c>
      <c r="F25" s="193">
        <v>5</v>
      </c>
      <c r="G25" s="194" t="s">
        <v>810</v>
      </c>
      <c r="H25" s="301">
        <v>160700</v>
      </c>
      <c r="I25" s="504">
        <f>IF(ISERROR(VLOOKUP(H25,'[1]손익(신용)'!$B$5:$C$1005,2,0)),0,VLOOKUP(H25,'[1]손익(신용)'!$B$5:$C$1005,2,0))+IF(ISERROR(VLOOKUP(H25,'[1]손익(신용)'!$E$5:$F$1005,2,0)),0,VLOOKUP(H25,'[1]손익(신용)'!$E$5:$F$1005,2,0))</f>
        <v>0</v>
      </c>
      <c r="J25" s="500">
        <f>IF(ISERROR(VLOOKUP(H25,'[1]손익(신용전기)'!$B$5:$C$1005,2,0)),0,VLOOKUP(H25,'[1]손익(신용전기)'!$B$5:$C$1005,2,0))+IF(ISERROR(VLOOKUP(H25,'[1]손익(신용전기)'!$E$5:$F$1005,2,0)),0,VLOOKUP(H25,'[1]손익(신용전기)'!$E$5:$F$1005,2,0))</f>
        <v>64990</v>
      </c>
    </row>
    <row r="26" spans="1:10" ht="17.25" customHeight="1">
      <c r="A26" s="302" t="s">
        <v>566</v>
      </c>
      <c r="B26" s="76" t="s">
        <v>889</v>
      </c>
      <c r="C26" s="303"/>
      <c r="D26" s="78">
        <f>SUM(D27:D28)</f>
        <v>0</v>
      </c>
      <c r="E26" s="78">
        <f>SUM(E27:E28)</f>
        <v>0</v>
      </c>
      <c r="F26" s="193">
        <v>6</v>
      </c>
      <c r="G26" s="194" t="s">
        <v>890</v>
      </c>
      <c r="H26" s="301">
        <v>161000</v>
      </c>
      <c r="I26" s="504">
        <f>IF(ISERROR(VLOOKUP(H26,'[1]손익(신용)'!$B$5:$C$1005,2,0)),0,VLOOKUP(H26,'[1]손익(신용)'!$B$5:$C$1005,2,0))+IF(ISERROR(VLOOKUP(H26,'[1]손익(신용)'!$E$5:$F$1005,2,0)),0,VLOOKUP(H26,'[1]손익(신용)'!$E$5:$F$1005,2,0))</f>
        <v>0</v>
      </c>
      <c r="J26" s="500">
        <f>IF(ISERROR(VLOOKUP(H26,'[1]손익(신용전기)'!$B$5:$C$1005,2,0)),0,VLOOKUP(H26,'[1]손익(신용전기)'!$B$5:$C$1005,2,0))+IF(ISERROR(VLOOKUP(H26,'[1]손익(신용전기)'!$E$5:$F$1005,2,0)),0,VLOOKUP(H26,'[1]손익(신용전기)'!$E$5:$F$1005,2,0))</f>
        <v>0</v>
      </c>
    </row>
    <row r="27" spans="1:10" ht="17.25" customHeight="1">
      <c r="A27" s="304">
        <v>1</v>
      </c>
      <c r="B27" s="305" t="s">
        <v>891</v>
      </c>
      <c r="C27" s="293">
        <v>153500</v>
      </c>
      <c r="D27" s="306">
        <f>IF(ISERROR(VLOOKUP(C27,'[1]손익(신용)'!$B$5:$C$1005,2,0)),0,VLOOKUP(C27,'[1]손익(신용)'!$B$5:$C$1005,2,0))+IF(ISERROR(VLOOKUP(C27,'[1]손익(신용)'!$E$5:$F$1005,2,0)),0,VLOOKUP(C27,'[1]손익(신용)'!$E$5:$F$1005,2,0))</f>
        <v>0</v>
      </c>
      <c r="E27" s="306">
        <f>IF(ISERROR(VLOOKUP(C27,'[1]손익(신용전기)'!$B$5:$C$1005,2,0)),0,VLOOKUP(C27,'[1]손익(신용전기)'!$B$5:$C$1005,2,0))+IF(ISERROR(VLOOKUP(C27,'[1]손익(신용전기)'!$E$5:$F$1005,2,0)),0,VLOOKUP(C27,'[1]손익(신용전기)'!$E$5:$F$1005,2,0))</f>
        <v>0</v>
      </c>
      <c r="F27" s="193">
        <v>7</v>
      </c>
      <c r="G27" s="194" t="s">
        <v>892</v>
      </c>
      <c r="H27" s="301">
        <v>161100</v>
      </c>
      <c r="I27" s="504">
        <f>IF(ISERROR(VLOOKUP(H27,'[1]손익(신용)'!$B$5:$C$1005,2,0)),0,VLOOKUP(H27,'[1]손익(신용)'!$B$5:$C$1005,2,0))+IF(ISERROR(VLOOKUP(H27,'[1]손익(신용)'!$E$5:$F$1005,2,0)),0,VLOOKUP(H27,'[1]손익(신용)'!$E$5:$F$1005,2,0))</f>
        <v>0</v>
      </c>
      <c r="J27" s="500">
        <f>IF(ISERROR(VLOOKUP(H27,'[1]손익(신용전기)'!$B$5:$C$1005,2,0)),0,VLOOKUP(H27,'[1]손익(신용전기)'!$B$5:$C$1005,2,0))+IF(ISERROR(VLOOKUP(H27,'[1]손익(신용전기)'!$E$5:$F$1005,2,0)),0,VLOOKUP(H27,'[1]손익(신용전기)'!$E$5:$F$1005,2,0))</f>
        <v>0</v>
      </c>
    </row>
    <row r="28" spans="1:10" ht="17.25" customHeight="1">
      <c r="A28" s="98">
        <v>2</v>
      </c>
      <c r="B28" s="99" t="s">
        <v>893</v>
      </c>
      <c r="C28" s="293">
        <v>154600</v>
      </c>
      <c r="D28" s="307">
        <f>IF(ISERROR(VLOOKUP(C28,'[1]손익(신용)'!$B$5:$C$1005,2,0)),0,VLOOKUP(C28,'[1]손익(신용)'!$B$5:$C$1005,2,0))+IF(ISERROR(VLOOKUP(C28,'[1]손익(신용)'!$E$5:$F$1005,2,0)),0,VLOOKUP(C28,'[1]손익(신용)'!$E$5:$F$1005,2,0))+IF(ISERROR(VLOOKUP(161400,'[1]손익(신용)'!$B$5:$C$1005,2,0)),0,VLOOKUP(161400,'[1]손익(신용)'!$B$5:$C$1005,2,0))+IF(ISERROR(VLOOKUP(161400,'[1]손익(신용)'!$E$5:$F$1005,2,0)),0,VLOOKUP(161400,'[1]손익(신용)'!$E$5:$F$1005,2,0))</f>
        <v>0</v>
      </c>
      <c r="E28" s="307">
        <f>IF(ISERROR(VLOOKUP(C28,'[1]손익(신용전기)'!$B$5:$C$1005,2,0)),0,VLOOKUP(C28,'[1]손익(신용전기)'!$B$5:$C$1005,2,0))+IF(ISERROR(VLOOKUP(C28,'[1]손익(신용전기)'!$E$5:$F$1005,2,0)),0,VLOOKUP(C28,'[1]손익(신용전기)'!$E$5:$F$1005,2,0))+IF(ISERROR(VLOOKUP(161400,'[1]손익(신용전기)'!$B$5:$C$1005,2,0)),0,VLOOKUP(161400,'[1]손익(신용전기)'!$B$5:$C$1005,2,0))+IF(ISERROR(VLOOKUP(161400,'[1]손익(신용전기)'!$E$5:$F$1005,2,0)),0,VLOOKUP(161400,'[1]손익(신용전기)'!$E$5:$F$1005,2,0))</f>
        <v>0</v>
      </c>
      <c r="F28" s="193">
        <v>8</v>
      </c>
      <c r="G28" s="194" t="s">
        <v>894</v>
      </c>
      <c r="H28" s="301">
        <v>161300</v>
      </c>
      <c r="I28" s="504">
        <f>IF(ISERROR(VLOOKUP(H28,'[1]손익(신용)'!$B$5:$C$1005,2,0)),0,VLOOKUP(H28,'[1]손익(신용)'!$B$5:$C$1005,2,0))+IF(ISERROR(VLOOKUP(H28,'[1]손익(신용)'!$E$5:$F$1005,2,0)),0,VLOOKUP(H28,'[1]손익(신용)'!$E$5:$F$1005,2,0))</f>
        <v>0</v>
      </c>
      <c r="J28" s="500">
        <f>IF(ISERROR(VLOOKUP(H28,'[1]손익(신용전기)'!$B$5:$C$1005,2,0)),0,VLOOKUP(H28,'[1]손익(신용전기)'!$B$5:$C$1005,2,0))+IF(ISERROR(VLOOKUP(H28,'[1]손익(신용전기)'!$E$5:$F$1005,2,0)),0,VLOOKUP(H28,'[1]손익(신용전기)'!$E$5:$F$1005,2,0))</f>
        <v>0</v>
      </c>
    </row>
    <row r="29" spans="1:10" ht="17.25" customHeight="1">
      <c r="A29" s="302" t="s">
        <v>895</v>
      </c>
      <c r="B29" s="76" t="s">
        <v>896</v>
      </c>
      <c r="C29" s="308"/>
      <c r="D29" s="78">
        <f>SUM(D30:D31)</f>
        <v>0</v>
      </c>
      <c r="E29" s="78">
        <f>SUM(E30:E31)</f>
        <v>0</v>
      </c>
      <c r="F29" s="193">
        <v>9</v>
      </c>
      <c r="G29" s="194" t="s">
        <v>897</v>
      </c>
      <c r="H29" s="301">
        <v>158000</v>
      </c>
      <c r="I29" s="504">
        <f>IF(ISERROR(VLOOKUP(H29,'[1]손익(신용)'!$B$5:$C$1005,2,0)),0,VLOOKUP(H29,'[1]손익(신용)'!$B$5:$C$1005,2,0))+IF(ISERROR(VLOOKUP(H29,'[1]손익(신용)'!$E$5:$F$1005,2,0)),0,VLOOKUP(H29,'[1]손익(신용)'!$E$5:$F$1005,2,0))</f>
        <v>1255321</v>
      </c>
      <c r="J29" s="500">
        <f>IF(ISERROR(VLOOKUP(H29,'[1]손익(신용전기)'!$B$5:$C$1005,2,0)),0,VLOOKUP(H29,'[1]손익(신용전기)'!$B$5:$C$1005,2,0))+IF(ISERROR(VLOOKUP(H29,'[1]손익(신용전기)'!$E$5:$F$1005,2,0)),0,VLOOKUP(H29,'[1]손익(신용전기)'!$E$5:$F$1005,2,0))</f>
        <v>1518921</v>
      </c>
    </row>
    <row r="30" spans="1:10" ht="17.25" customHeight="1">
      <c r="A30" s="279">
        <v>1</v>
      </c>
      <c r="B30" s="138" t="s">
        <v>898</v>
      </c>
      <c r="C30" s="310">
        <v>154400</v>
      </c>
      <c r="D30" s="309">
        <f>IF(ISERROR(VLOOKUP(C30,'[1]손익(신용)'!$B$5:$C$1005,2,0)),0,VLOOKUP(C30,'[1]손익(신용)'!$B$5:$C$1005,2,0))+IF(ISERROR(VLOOKUP(C30,'[1]손익(신용)'!$E$5:$F$1005,2,0)),0,VLOOKUP(C30,'[1]손익(신용)'!$E$5:$F$1005,2,0))+IF(ISERROR(VLOOKUP(160800,'[1]손익(신용)'!$B$5:$C$1005,2,0)),0,VLOOKUP(160800,'[1]손익(신용)'!$B$5:$C$1005,2,0))+IF(ISERROR(VLOOKUP(160800,'[1]손익(신용)'!$E$5:$F$1005,2,0)),0,VLOOKUP(160800,'[1]손익(신용)'!$E$5:$F$1005,2,0))</f>
        <v>0</v>
      </c>
      <c r="E30" s="309">
        <f>IF(ISERROR(VLOOKUP(C30,'[1]손익(신용전기)'!$B$5:$C$1005,2,0)),0,VLOOKUP(C30,'[1]손익(신용전기)'!$B$5:$C$1005,2,0))+IF(ISERROR(VLOOKUP(C30,'[1]손익(신용전기)'!$E$5:$F$1005,2,0)),0,VLOOKUP(C30,'[1]손익(신용전기)'!$E$5:$F$1005,2,0))+IF(ISERROR(VLOOKUP(160800,'[1]손익(신용전기)'!$B$5:$C$1005,2,0)),0,VLOOKUP(160800,'[1]손익(신용전기)'!$B$5:$C$1005,2,0))+IF(ISERROR(VLOOKUP(160800,'[1]손익(신용전기)'!$E$5:$F$1005,2,0)),0,VLOOKUP(160800,'[1]손익(신용전기)'!$E$5:$F$1005,2,0))</f>
        <v>0</v>
      </c>
      <c r="F30" s="193">
        <v>10</v>
      </c>
      <c r="G30" s="194" t="s">
        <v>899</v>
      </c>
      <c r="H30" s="301">
        <v>161600</v>
      </c>
      <c r="I30" s="504">
        <f>IF(ISERROR(VLOOKUP(H30,'[1]손익(신용)'!$B$5:$C$1005,2,0)),0,VLOOKUP(H30,'[1]손익(신용)'!$B$5:$C$1005,2,0))+IF(ISERROR(VLOOKUP(H30,'[1]손익(신용)'!$E$5:$F$1005,2,0)),0,VLOOKUP(H30,'[1]손익(신용)'!$E$5:$F$1005,2,0))</f>
        <v>0</v>
      </c>
      <c r="J30" s="500">
        <f>IF(ISERROR(VLOOKUP(H30,'[1]손익(신용전기)'!$B$5:$C$1005,2,0)),0,VLOOKUP(H30,'[1]손익(신용전기)'!$B$5:$C$1005,2,0))+IF(ISERROR(VLOOKUP(H30,'[1]손익(신용전기)'!$E$5:$F$1005,2,0)),0,VLOOKUP(H30,'[1]손익(신용전기)'!$E$5:$F$1005,2,0))</f>
        <v>0</v>
      </c>
    </row>
    <row r="31" spans="1:10" ht="17.25" customHeight="1">
      <c r="A31" s="98">
        <v>2</v>
      </c>
      <c r="B31" s="99" t="s">
        <v>900</v>
      </c>
      <c r="C31" s="310">
        <v>154500</v>
      </c>
      <c r="D31" s="101">
        <f>IF(ISERROR(VLOOKUP(C31,'[1]손익(신용)'!$B$5:$C$1005,2,0)),0,VLOOKUP(C31,'[1]손익(신용)'!$B$5:$C$1005,2,0))+IF(ISERROR(VLOOKUP(C31,'[1]손익(신용)'!$E$5:$F$1005,2,0)),0,VLOOKUP(C31,'[1]손익(신용)'!$E$5:$F$1005,2,0))+IF(ISERROR(VLOOKUP(160900,'[1]손익(신용)'!$B$5:$C$1005,2,0)),0,VLOOKUP(160900,'[1]손익(신용)'!$B$5:$C$1005,2,0))+IF(ISERROR(VLOOKUP(160900,'[1]손익(신용)'!$E$5:$F$1005,2,0)),0,VLOOKUP(160900,'[1]손익(신용)'!$E$5:$F$1005,2,0))</f>
        <v>0</v>
      </c>
      <c r="E31" s="101">
        <f>IF(ISERROR(VLOOKUP(C31,'[1]손익(신용전기)'!$B$5:$C$1005,2,0)),0,VLOOKUP(C31,'[1]손익(신용전기)'!$B$5:$C$1005,2,0))+IF(ISERROR(VLOOKUP(C31,'[1]손익(신용전기)'!$E$5:$F$1005,2,0)),0,VLOOKUP(C31,'[1]손익(신용전기)'!$E$5:$F$1005,2,0))+IF(ISERROR(VLOOKUP(160900,'[1]손익(신용전기)'!$B$5:$C$1005,2,0)),0,VLOOKUP(160900,'[1]손익(신용전기)'!$B$5:$C$1005,2,0))+IF(ISERROR(VLOOKUP(160900,'[1]손익(신용전기)'!$E$5:$F$1005,2,0)),0,VLOOKUP(160900,'[1]손익(신용전기)'!$E$5:$F$1005,2,0))</f>
        <v>0</v>
      </c>
      <c r="F31" s="193">
        <v>11</v>
      </c>
      <c r="G31" s="194" t="s">
        <v>901</v>
      </c>
      <c r="H31" s="301">
        <v>162200</v>
      </c>
      <c r="I31" s="504">
        <f>IF(ISERROR(VLOOKUP(H31,'[1]손익(신용)'!$B$5:$C$1005,2,0)),0,VLOOKUP(H31,'[1]손익(신용)'!$B$5:$C$1005,2,0))+IF(ISERROR(VLOOKUP(H31,'[1]손익(신용)'!$E$5:$F$1005,2,0)),0,VLOOKUP(H31,'[1]손익(신용)'!$E$5:$F$1005,2,0))</f>
        <v>0</v>
      </c>
      <c r="J31" s="500">
        <f>IF(ISERROR(VLOOKUP(H31,'[1]손익(신용전기)'!$B$5:$C$1005,2,0)),0,VLOOKUP(H31,'[1]손익(신용전기)'!$B$5:$C$1005,2,0))+IF(ISERROR(VLOOKUP(H31,'[1]손익(신용전기)'!$E$5:$F$1005,2,0)),0,VLOOKUP(H31,'[1]손익(신용전기)'!$E$5:$F$1005,2,0))</f>
        <v>0</v>
      </c>
    </row>
    <row r="32" spans="1:10" ht="17.25" customHeight="1">
      <c r="A32" s="302" t="s">
        <v>902</v>
      </c>
      <c r="B32" s="76" t="s">
        <v>903</v>
      </c>
      <c r="C32" s="308"/>
      <c r="D32" s="78">
        <f>SUM(D33:D36)</f>
        <v>393920</v>
      </c>
      <c r="E32" s="78">
        <f>SUM(E33:E36)</f>
        <v>350003</v>
      </c>
      <c r="F32" s="193">
        <v>12</v>
      </c>
      <c r="G32" s="194" t="s">
        <v>816</v>
      </c>
      <c r="H32" s="301">
        <v>162300</v>
      </c>
      <c r="I32" s="504">
        <f>IF(ISERROR(VLOOKUP(H32,'[1]손익(신용)'!$B$5:$C$1005,2,0)),0,VLOOKUP(H32,'[1]손익(신용)'!$B$5:$C$1005,2,0))+IF(ISERROR(VLOOKUP(H32,'[1]손익(신용)'!$E$5:$F$1005,2,0)),0,VLOOKUP(H32,'[1]손익(신용)'!$E$5:$F$1005,2,0))</f>
        <v>0</v>
      </c>
      <c r="J32" s="500">
        <f>IF(ISERROR(VLOOKUP(H32,'[1]손익(신용전기)'!$B$5:$C$1005,2,0)),0,VLOOKUP(H32,'[1]손익(신용전기)'!$B$5:$C$1005,2,0))+IF(ISERROR(VLOOKUP(H32,'[1]손익(신용전기)'!$E$5:$F$1005,2,0)),0,VLOOKUP(H32,'[1]손익(신용전기)'!$E$5:$F$1005,2,0))</f>
        <v>0</v>
      </c>
    </row>
    <row r="33" spans="1:10" ht="17.25" customHeight="1">
      <c r="A33" s="279">
        <v>1</v>
      </c>
      <c r="B33" s="138" t="s">
        <v>904</v>
      </c>
      <c r="C33" s="310">
        <v>152100</v>
      </c>
      <c r="D33" s="306">
        <f>IF(ISERROR(VLOOKUP(C33,'[1]손익(신용)'!$B$5:$C$1005,2,0)),0,VLOOKUP(C33,'[1]손익(신용)'!$B$5:$C$1005,2,0))+IF(ISERROR(VLOOKUP(C33,'[1]손익(신용)'!$E$5:$F$1005,2,0)),0,VLOOKUP(C33,'[1]손익(신용)'!$E$5:$F$1005,2,0))-IF(ISERROR(VLOOKUP(179306,'[1]손익(신용)'!$B$5:$C$1005,2,0)),0,VLOOKUP(179306,'[1]손익(신용)'!$B$5:$C$1005,2,0))-IF(ISERROR(VLOOKUP(179306,'[1]손익(신용)'!$E$5:$F$1005,2,0)),0,VLOOKUP(179306,'[1]손익(신용)'!$E$5:$F$1005,2,0))</f>
        <v>39618</v>
      </c>
      <c r="E33" s="306">
        <f>IF(ISERROR(VLOOKUP(C33,'[1]손익(신용전기)'!$B$5:$C$1005,2,0)),0,VLOOKUP(C33,'[1]손익(신용전기)'!$B$5:$C$1005,2,0))+IF(ISERROR(VLOOKUP(C33,'[1]손익(신용전기)'!$E$5:$F$1005,2,0)),0,VLOOKUP(C33,'[1]손익(신용전기)'!$E$5:$F$1005,2,0))-IF(ISERROR(VLOOKUP(179306,'[1]손익(신용전기)'!$B$5:$C$1005,2,0)),0,VLOOKUP(179306,'[1]손익(신용전기)'!$B$5:$C$1005,2,0))-IF(ISERROR(VLOOKUP(179306,'[1]손익(신용전기)'!$E$5:$F$1005,2,0)),0,VLOOKUP(179306,'[1]손익(신용전기)'!$E$5:$F$1005,2,0))</f>
        <v>44591</v>
      </c>
      <c r="F33" s="193">
        <v>13</v>
      </c>
      <c r="G33" s="194" t="s">
        <v>817</v>
      </c>
      <c r="H33" s="301">
        <v>162400</v>
      </c>
      <c r="I33" s="504">
        <f>IF(ISERROR(VLOOKUP(H33,'[1]손익(신용)'!$B$5:$C$1005,2,0)),0,VLOOKUP(H33,'[1]손익(신용)'!$B$5:$C$1005,2,0))+IF(ISERROR(VLOOKUP(H33,'[1]손익(신용)'!$E$5:$F$1005,2,0)),0,VLOOKUP(H33,'[1]손익(신용)'!$E$5:$F$1005,2,0))</f>
        <v>0</v>
      </c>
      <c r="J33" s="500">
        <f>IF(ISERROR(VLOOKUP(H33,'[1]손익(신용전기)'!$B$5:$C$1005,2,0)),0,VLOOKUP(H33,'[1]손익(신용전기)'!$B$5:$C$1005,2,0))+IF(ISERROR(VLOOKUP(H33,'[1]손익(신용전기)'!$E$5:$F$1005,2,0)),0,VLOOKUP(H33,'[1]손익(신용전기)'!$E$5:$F$1005,2,0))</f>
        <v>0</v>
      </c>
    </row>
    <row r="34" spans="1:10" ht="17.25" customHeight="1">
      <c r="A34" s="95">
        <v>2</v>
      </c>
      <c r="B34" s="52" t="s">
        <v>818</v>
      </c>
      <c r="C34" s="310">
        <v>152200</v>
      </c>
      <c r="D34" s="54">
        <f>IF(ISERROR(VLOOKUP(C34,'[1]손익(신용)'!$B$5:$C$1005,2,0)),0,VLOOKUP(C34,'[1]손익(신용)'!$B$5:$C$1005,2,0))+IF(ISERROR(VLOOKUP(C34,'[1]손익(신용)'!$E$5:$F$1005,2,0)),0,VLOOKUP(C34,'[1]손익(신용)'!$E$5:$F$1005,2,0))</f>
        <v>77738</v>
      </c>
      <c r="E34" s="54">
        <f>IF(ISERROR(VLOOKUP(C34,'[1]손익(신용전기)'!$B$5:$C$1005,2,0)),0,VLOOKUP(C34,'[1]손익(신용전기)'!$B$5:$C$1005,2,0))+IF(ISERROR(VLOOKUP(C34,'[1]손익(신용전기)'!$E$5:$F$1005,2,0)),0,VLOOKUP(C34,'[1]손익(신용전기)'!$E$5:$F$1005,2,0))</f>
        <v>63681</v>
      </c>
      <c r="F34" s="193">
        <v>14</v>
      </c>
      <c r="G34" s="194" t="s">
        <v>905</v>
      </c>
      <c r="H34" s="280">
        <v>165100</v>
      </c>
      <c r="I34" s="504">
        <f>IF(ISERROR(VLOOKUP(H34,'[1]손익(신용)'!$B$5:$C$1005,2,0)),0,VLOOKUP(H34,'[1]손익(신용)'!$B$5:$C$1005,2,0))+IF(ISERROR(VLOOKUP(H34,'[1]손익(신용)'!$E$5:$F$1005,2,0)),0,VLOOKUP(H34,'[1]손익(신용)'!$E$5:$F$1005,2,0))</f>
        <v>22619</v>
      </c>
      <c r="J34" s="500">
        <f>IF(ISERROR(VLOOKUP(H34,'[1]손익(신용전기)'!$B$5:$C$1005,2,0)),0,VLOOKUP(H34,'[1]손익(신용전기)'!$B$5:$C$1005,2,0))+IF(ISERROR(VLOOKUP(H34,'[1]손익(신용전기)'!$E$5:$F$1005,2,0)),0,VLOOKUP(H34,'[1]손익(신용전기)'!$E$5:$F$1005,2,0))</f>
        <v>87933</v>
      </c>
    </row>
    <row r="35" spans="1:10" ht="17.25" customHeight="1">
      <c r="A35" s="95">
        <v>3</v>
      </c>
      <c r="B35" s="52" t="s">
        <v>906</v>
      </c>
      <c r="C35" s="310">
        <v>153600</v>
      </c>
      <c r="D35" s="54">
        <f>IF(ISERROR(VLOOKUP(C35,'[1]손익(신용)'!$B$5:$C$1005,2,0)),0,VLOOKUP(C35,'[1]손익(신용)'!$B$5:$C$1005,2,0))+IF(ISERROR(VLOOKUP(C35,'[1]손익(신용)'!$E$5:$F$1005,2,0)),0,VLOOKUP(C35,'[1]손익(신용)'!$E$5:$F$1005,2,0))-IF(ISERROR(VLOOKUP(179400,'[1]손익(신용)'!$B$5:$C$1005,2,0)),0,VLOOKUP(179400,'[1]손익(신용)'!$B$5:$C$1005,2,0))-IF(ISERROR(VLOOKUP(179400,'[1]손익(신용)'!$E$5:$F$1005,2,0)),0,VLOOKUP(179400,'[1]손익(신용)'!$E$5:$F$1005,2,0))</f>
        <v>276564</v>
      </c>
      <c r="E35" s="54">
        <f>IF(ISERROR(VLOOKUP(C35,'[1]손익(신용전기)'!$B$5:$C$1005,2,0)),0,VLOOKUP(C35,'[1]손익(신용전기)'!$B$5:$C$1005,2,0))+IF(ISERROR(VLOOKUP(C35,'[1]손익(신용전기)'!$E$5:$F$1005,2,0)),0,VLOOKUP(C35,'[1]손익(신용전기)'!$E$5:$F$1005,2,0))-IF(ISERROR(VLOOKUP(179400,'[1]손익(신용전기)'!$B$5:$C$1005,2,0)),0,VLOOKUP(179400,'[1]손익(신용전기)'!$B$5:$C$1005,2,0))-IF(ISERROR(VLOOKUP(179400,'[1]손익(신용전기)'!$E$5:$F$1005,2,0)),0,VLOOKUP(179400,'[1]손익(신용전기)'!$E$5:$F$1005,2,0))</f>
        <v>241729</v>
      </c>
      <c r="F35" s="193">
        <v>15</v>
      </c>
      <c r="G35" s="194" t="s">
        <v>819</v>
      </c>
      <c r="H35" s="280">
        <v>162600</v>
      </c>
      <c r="I35" s="504">
        <f>IF(ISERROR(VLOOKUP(H35,'[1]손익(신용)'!$B$5:$C$1005,2,0)),0,VLOOKUP(H35,'[1]손익(신용)'!$B$5:$C$1005,2,0))+IF(ISERROR(VLOOKUP(H35,'[1]손익(신용)'!$E$5:$F$1005,2,0)),0,VLOOKUP(H35,'[1]손익(신용)'!$E$5:$F$1005,2,0))+IF(ISERROR(VLOOKUP(163200,'[1]손익(신용)'!$B$5:$C$1005,2,0)),0,VLOOKUP(163200,'[1]손익(신용)'!$B$5:$C$1005,2,0))+IF(ISERROR(VLOOKUP(163200,'[1]손익(신용)'!$E$5:$F$1005,2,0)),0,VLOOKUP(163200,'[1]손익(신용)'!$E$5:$F$1005,2,0))</f>
        <v>1024</v>
      </c>
      <c r="J35" s="500">
        <f>IF(ISERROR(VLOOKUP(H35,'[1]손익(신용전기)'!$B$5:$C$1005,2,0)),0,VLOOKUP(H35,'[1]손익(신용전기)'!$B$5:$C$1005,2,0))+IF(ISERROR(VLOOKUP(H35,'[1]손익(신용전기)'!$E$5:$F$1005,2,0)),0,VLOOKUP(H35,'[1]손익(신용전기)'!$E$5:$F$1005,2,0))+IF(ISERROR(VLOOKUP(163200,'[1]손익(신용전기)'!$B$5:$C$1005,2,0)),0,VLOOKUP(163200,'[1]손익(신용전기)'!$B$5:$C$1005,2,0))+IF(ISERROR(VLOOKUP(163200,'[1]손익(신용전기)'!$E$5:$F$1005,2,0)),0,VLOOKUP(163200,'[1]손익(신용전기)'!$E$5:$F$1005,2,0))</f>
        <v>0</v>
      </c>
    </row>
    <row r="36" spans="1:10" ht="17.25" customHeight="1">
      <c r="A36" s="98">
        <v>4</v>
      </c>
      <c r="B36" s="99" t="s">
        <v>907</v>
      </c>
      <c r="C36" s="310">
        <v>152900</v>
      </c>
      <c r="D36" s="101">
        <f>IF(ISERROR(VLOOKUP(C36,'[1]손익(신용)'!$B$5:$C$1005,2,0)),0,VLOOKUP(C36,'[1]손익(신용)'!$B$5:$C$1005,2,0))+IF(ISERROR(VLOOKUP(C36,'[1]손익(신용)'!$E$5:$F$1005,2,0)),0,VLOOKUP(C36,'[1]손익(신용)'!$E$5:$F$1005,2,0))</f>
        <v>0</v>
      </c>
      <c r="E36" s="101">
        <f>IF(ISERROR(VLOOKUP(C36,'[1]손익(신용전기)'!$B$5:$C$1005,2,0)),0,VLOOKUP(C36,'[1]손익(신용전기)'!$B$5:$C$1005,2,0))+IF(ISERROR(VLOOKUP(C36,'[1]손익(신용전기)'!$E$5:$F$1005,2,0)),0,VLOOKUP(C36,'[1]손익(신용전기)'!$E$5:$F$1005,2,0))</f>
        <v>2</v>
      </c>
      <c r="F36" s="193">
        <v>16</v>
      </c>
      <c r="G36" s="206" t="s">
        <v>820</v>
      </c>
      <c r="H36" s="280">
        <v>162700</v>
      </c>
      <c r="I36" s="504">
        <f>IF(ISERROR(VLOOKUP(H36,'[1]손익(신용)'!$B$5:$C$1005,2,0)),0,VLOOKUP(H36,'[1]손익(신용)'!$B$5:$C$1005,2,0))+IF(ISERROR(VLOOKUP(H36,'[1]손익(신용)'!$E$5:$F$1005,2,0)),0,VLOOKUP(H36,'[1]손익(신용)'!$E$5:$F$1005,2,0))+IF(ISERROR(VLOOKUP(163300,'[1]손익(신용)'!$B$5:$C$1005,2,0)),0,VLOOKUP(163300,'[1]손익(신용)'!$B$5:$C$1005,2,0))+IF(ISERROR(VLOOKUP(163300,'[1]손익(신용)'!$E$5:$F$1005,2,0)),0,VLOOKUP(163300,'[1]손익(신용)'!$E$5:$F$1005,2,0))</f>
        <v>0</v>
      </c>
      <c r="J36" s="500">
        <f>IF(ISERROR(VLOOKUP(H36,'[1]손익(신용전기)'!$B$5:$C$1005,2,0)),0,VLOOKUP(H36,'[1]손익(신용전기)'!$B$5:$C$1005,2,0))+IF(ISERROR(VLOOKUP(H36,'[1]손익(신용전기)'!$E$5:$F$1005,2,0)),0,VLOOKUP(H36,'[1]손익(신용전기)'!$E$5:$F$1005,2,0))+IF(ISERROR(VLOOKUP(163300,'[1]손익(신용전기)'!$B$5:$C$1005,2,0)),0,VLOOKUP(163300,'[1]손익(신용전기)'!$B$5:$C$1005,2,0))+IF(ISERROR(VLOOKUP(163300,'[1]손익(신용전기)'!$E$5:$F$1005,2,0)),0,VLOOKUP(163300,'[1]손익(신용전기)'!$E$5:$F$1005,2,0))</f>
        <v>0</v>
      </c>
    </row>
    <row r="37" spans="1:10" ht="17.25" customHeight="1">
      <c r="A37" s="302" t="s">
        <v>854</v>
      </c>
      <c r="B37" s="76" t="s">
        <v>908</v>
      </c>
      <c r="C37" s="293">
        <v>154000</v>
      </c>
      <c r="D37" s="78">
        <f>IF(ISERROR(VLOOKUP(C37,'[1]손익(신용)'!$B$5:$C$1005,2,0)),0,VLOOKUP(C37,'[1]손익(신용)'!$B$5:$C$1005,2,0))+IF(ISERROR(VLOOKUP(C37,'[1]손익(신용)'!$E$5:$F$1005,2,0)),0,VLOOKUP(C37,'[1]손익(신용)'!$E$5:$F$1005,2,0))</f>
        <v>0</v>
      </c>
      <c r="E37" s="78">
        <f>IF(ISERROR(VLOOKUP(C37,'[1]손익(신용전기)'!$B$5:$C$1005,2,0)),0,VLOOKUP(C37,'[1]손익(신용전기)'!$B$5:$C$1005,2,0))+IF(ISERROR(VLOOKUP(C37,'[1]손익(신용전기)'!$E$5:$F$1005,2,0)),0,VLOOKUP(C37,'[1]손익(신용전기)'!$E$5:$F$1005,2,0))</f>
        <v>0</v>
      </c>
      <c r="F37" s="193">
        <v>17</v>
      </c>
      <c r="G37" s="206" t="s">
        <v>821</v>
      </c>
      <c r="H37" s="280">
        <v>162500</v>
      </c>
      <c r="I37" s="504">
        <f>IF(ISERROR(VLOOKUP(H37,'[1]손익(신용)'!$B$5:$C$1005,2,0)),0,VLOOKUP(H37,'[1]손익(신용)'!$B$5:$C$1005,2,0))+IF(ISERROR(VLOOKUP(H37,'[1]손익(신용)'!$E$5:$F$1005,2,0)),0,VLOOKUP(H37,'[1]손익(신용)'!$E$5:$F$1005,2,0))+IF(ISERROR(VLOOKUP(163100,'[1]손익(신용)'!$B$5:$C$1005,2,0)),0,VLOOKUP(163100,'[1]손익(신용)'!$B$5:$C$1005,2,0))+IF(ISERROR(VLOOKUP(163100,'[1]손익(신용)'!$E$5:$F$1005,2,0)),0,VLOOKUP(163100,'[1]손익(신용)'!$E$5:$F$1005,2,0))</f>
        <v>0</v>
      </c>
      <c r="J37" s="500">
        <f>IF(ISERROR(VLOOKUP(H37,'[1]손익(신용전기)'!$B$5:$C$1005,2,0)),0,VLOOKUP(H37,'[1]손익(신용전기)'!$B$5:$C$1005,2,0))+IF(ISERROR(VLOOKUP(H37,'[1]손익(신용전기)'!$E$5:$F$1005,2,0)),0,VLOOKUP(H37,'[1]손익(신용전기)'!$E$5:$F$1005,2,0))+IF(ISERROR(VLOOKUP(163100,'[1]손익(신용전기)'!$B$5:$C$1005,2,0)),0,VLOOKUP(163100,'[1]손익(신용전기)'!$B$5:$C$1005,2,0))+IF(ISERROR(VLOOKUP(163100,'[1]손익(신용전기)'!$E$5:$F$1005,2,0)),0,VLOOKUP(163100,'[1]손익(신용전기)'!$E$5:$F$1005,2,0))</f>
        <v>0</v>
      </c>
    </row>
    <row r="38" spans="1:10" ht="17.25" customHeight="1">
      <c r="A38" s="302" t="s">
        <v>909</v>
      </c>
      <c r="B38" s="76" t="s">
        <v>582</v>
      </c>
      <c r="C38" s="303"/>
      <c r="D38" s="78">
        <f>SUM(D39:D42)</f>
        <v>15412</v>
      </c>
      <c r="E38" s="78">
        <f>SUM(E39:E42)</f>
        <v>16024</v>
      </c>
      <c r="F38" s="505">
        <v>18</v>
      </c>
      <c r="G38" s="506" t="s">
        <v>625</v>
      </c>
      <c r="H38" s="280">
        <v>162800</v>
      </c>
      <c r="I38" s="507">
        <f>IF(ISERROR(VLOOKUP(H38,'[1]손익(신용)'!$B$5:$C$1005,2,0)),0,VLOOKUP(H38,'[1]손익(신용)'!$B$5:$C$1005,2,0))+IF(ISERROR(VLOOKUP(H38,'[1]손익(신용)'!$E$5:$F$1005,2,0)),0,VLOOKUP(H38,'[1]손익(신용)'!$E$5:$F$1005,2,0))</f>
        <v>0</v>
      </c>
      <c r="J38" s="508">
        <f>IF(ISERROR(VLOOKUP(H38,'[1]손익(신용전기)'!$B$5:$C$1005,2,0)),0,VLOOKUP(H38,'[1]손익(신용전기)'!$B$5:$C$1005,2,0))+IF(ISERROR(VLOOKUP(H38,'[1]손익(신용전기)'!$E$5:$F$1005,2,0)),0,VLOOKUP(H38,'[1]손익(신용전기)'!$E$5:$F$1005,2,0))</f>
        <v>0</v>
      </c>
    </row>
    <row r="39" spans="1:10" ht="17.25" customHeight="1">
      <c r="A39" s="279">
        <v>1</v>
      </c>
      <c r="B39" s="138" t="s">
        <v>910</v>
      </c>
      <c r="C39" s="293">
        <v>153300</v>
      </c>
      <c r="D39" s="306">
        <f>IF(ISERROR(VLOOKUP(C39,'[1]손익(신용)'!$B$5:$C$1005,2,0)),0,VLOOKUP(C39,'[1]손익(신용)'!$B$5:$C$1005,2,0))+IF(ISERROR(VLOOKUP(C39,'[1]손익(신용)'!$E$5:$F$1005,2,0)),0,VLOOKUP(C39,'[1]손익(신용)'!$E$5:$F$1005,2,0))</f>
        <v>0</v>
      </c>
      <c r="E39" s="306">
        <f>IF(ISERROR(VLOOKUP(C39,'[1]손익(신용전기)'!$B$5:$C$1005,2,0)),0,VLOOKUP(C39,'[1]손익(신용전기)'!$B$5:$C$1005,2,0))+IF(ISERROR(VLOOKUP(C39,'[1]손익(신용전기)'!$E$5:$F$1005,2,0)),0,VLOOKUP(C39,'[1]손익(신용전기)'!$E$5:$F$1005,2,0))</f>
        <v>0</v>
      </c>
      <c r="F39" s="311">
        <v>19</v>
      </c>
      <c r="G39" s="312" t="s">
        <v>822</v>
      </c>
      <c r="H39" s="310">
        <v>161900</v>
      </c>
      <c r="I39" s="509">
        <f>IF(ISERROR(VLOOKUP(H39,'[1]손익(신용)'!$B$5:$C$1005,2,0)),0,VLOOKUP(H39,'[1]손익(신용)'!$B$5:$C$1005,2,0))+IF(ISERROR(VLOOKUP(H39,'[1]손익(신용)'!$E$5:$F$1005,2,0)),0,VLOOKUP(H39,'[1]손익(신용)'!$E$5:$F$1005,2,0))+IF(ISERROR(VLOOKUP(163900,'[1]손익(신용)'!$B$5:$C$1005,2,0)),0,VLOOKUP(163900,'[1]손익(신용)'!$B$5:$C$1005,2,0))+IF(ISERROR(VLOOKUP(163900,'[1]손익(신용)'!$E$5:$F$1005,2,0)),0,VLOOKUP(163900,'[1]손익(신용)'!$E$5:$F$1005,2,0))</f>
        <v>8273</v>
      </c>
      <c r="J39" s="502">
        <f>IF(ISERROR(VLOOKUP(H39,'[1]손익(신용전기)'!$B$5:$C$1005,2,0)),0,VLOOKUP(H39,'[1]손익(신용전기)'!$B$5:$C$1005,2,0))+IF(ISERROR(VLOOKUP(H39,'[1]손익(신용전기)'!$E$5:$F$1005,2,0)),0,VLOOKUP(H39,'[1]손익(신용전기)'!$E$5:$F$1005,2,0))+IF(ISERROR(VLOOKUP(163900,'[1]손익(신용전기)'!$B$5:$C$1005,2,0)),0,VLOOKUP(163900,'[1]손익(신용전기)'!$B$5:$C$1005,2,0))+IF(ISERROR(VLOOKUP(163900,'[1]손익(신용전기)'!$E$5:$F$1005,2,0)),0,VLOOKUP(163900,'[1]손익(신용전기)'!$E$5:$F$1005,2,0))</f>
        <v>12038</v>
      </c>
    </row>
    <row r="40" spans="1:10" ht="17.25" customHeight="1">
      <c r="A40" s="95">
        <v>2</v>
      </c>
      <c r="B40" s="52" t="s">
        <v>911</v>
      </c>
      <c r="C40" s="293">
        <v>153400</v>
      </c>
      <c r="D40" s="54">
        <f>IF(ISERROR(VLOOKUP(C40,'[1]손익(신용)'!$B$5:$C$1005,2,0)),0,VLOOKUP(C40,'[1]손익(신용)'!$B$5:$C$1005,2,0))+IF(ISERROR(VLOOKUP(C40,'[1]손익(신용)'!$E$5:$F$1005,2,0)),0,VLOOKUP(C40,'[1]손익(신용)'!$E$5:$F$1005,2,0))</f>
        <v>0</v>
      </c>
      <c r="E40" s="54">
        <f>IF(ISERROR(VLOOKUP(C40,'[1]손익(신용전기)'!$B$5:$C$1005,2,0)),0,VLOOKUP(C40,'[1]손익(신용전기)'!$B$5:$C$1005,2,0))+IF(ISERROR(VLOOKUP(C40,'[1]손익(신용전기)'!$E$5:$F$1005,2,0)),0,VLOOKUP(C40,'[1]손익(신용전기)'!$E$5:$F$1005,2,0))</f>
        <v>0</v>
      </c>
      <c r="F40" s="180" t="s">
        <v>912</v>
      </c>
      <c r="G40" s="181" t="s">
        <v>823</v>
      </c>
      <c r="H40" s="277"/>
      <c r="I40" s="41">
        <f>SUM(I41:I55)</f>
        <v>1312999</v>
      </c>
      <c r="J40" s="41">
        <f>SUM(J41:J55)</f>
        <v>1559355</v>
      </c>
    </row>
    <row r="41" spans="1:10" ht="17.25" customHeight="1">
      <c r="A41" s="95">
        <v>3</v>
      </c>
      <c r="B41" s="52" t="s">
        <v>913</v>
      </c>
      <c r="C41" s="293">
        <v>154100</v>
      </c>
      <c r="D41" s="54">
        <f>IF(ISERROR(VLOOKUP(C41,'[1]손익(신용)'!$B$5:$C$1005,2,0)),0,VLOOKUP(C41,'[1]손익(신용)'!$B$5:$C$1005,2,0))+IF(ISERROR(VLOOKUP(C41,'[1]손익(신용)'!$E$5:$F$1005,2,0)),0,VLOOKUP(C41,'[1]손익(신용)'!$E$5:$F$1005,2,0))</f>
        <v>0</v>
      </c>
      <c r="E41" s="54">
        <f>IF(ISERROR(VLOOKUP(C41,'[1]손익(신용전기)'!$B$5:$C$1005,2,0)),0,VLOOKUP(C41,'[1]손익(신용전기)'!$B$5:$C$1005,2,0))+IF(ISERROR(VLOOKUP(C41,'[1]손익(신용전기)'!$E$5:$F$1005,2,0)),0,VLOOKUP(C41,'[1]손익(신용전기)'!$E$5:$F$1005,2,0))</f>
        <v>0</v>
      </c>
      <c r="F41" s="298">
        <v>1</v>
      </c>
      <c r="G41" s="299" t="s">
        <v>551</v>
      </c>
      <c r="H41" s="301">
        <v>180100</v>
      </c>
      <c r="I41" s="503">
        <f>IF(ISERROR(VLOOKUP(H41,'[1]손익(신용)'!$B$5:$C$1005,2,0)),0,VLOOKUP(H41,'[1]손익(신용)'!$B$5:$C$1005,2,0))+IF(ISERROR(VLOOKUP(H41,'[1]손익(신용)'!$E$5:$F$1005,2,0)),0,VLOOKUP(H41,'[1]손익(신용)'!$E$5:$F$1005,2,0))</f>
        <v>6</v>
      </c>
      <c r="J41" s="499">
        <f>IF(ISERROR(VLOOKUP(H41,'[1]손익(신용전기)'!$B$5:$C$1005,2,0)),0,VLOOKUP(H41,'[1]손익(신용전기)'!$B$5:$C$1005,2,0))+IF(ISERROR(VLOOKUP(H41,'[1]손익(신용전기)'!$E$5:$F$1005,2,0)),0,VLOOKUP(H41,'[1]손익(신용전기)'!$E$5:$F$1005,2,0))</f>
        <v>20</v>
      </c>
    </row>
    <row r="42" spans="1:10" ht="17.25" customHeight="1">
      <c r="A42" s="98">
        <v>4</v>
      </c>
      <c r="B42" s="99" t="s">
        <v>914</v>
      </c>
      <c r="C42" s="293">
        <v>153900</v>
      </c>
      <c r="D42" s="101">
        <f>IF(ISERROR(VLOOKUP(C42,'[1]손익(신용)'!$B$5:$C$1005,2,0)),0,VLOOKUP(C42,'[1]손익(신용)'!$B$5:$C$1005,2,0))+IF(ISERROR(VLOOKUP(C42,'[1]손익(신용)'!$E$5:$F$1005,2,0)),0,VLOOKUP(C42,'[1]손익(신용)'!$E$5:$F$1005,2,0))-IF(ISERROR(VLOOKUP(179311,'[1]손익(신용)'!$B$5:$C$1005,2,0)),0,VLOOKUP(179311,'[1]손익(신용)'!$B$5:$C$1005,2,0))-IF(ISERROR(VLOOKUP(179311,'[1]손익(신용)'!$E$5:$F$1005,2,0)),0,VLOOKUP(179311,'[1]손익(신용)'!$E$5:$F$1005,2,0))</f>
        <v>15412</v>
      </c>
      <c r="E42" s="101">
        <f>IF(ISERROR(VLOOKUP(C42,'[1]손익(신용전기)'!$B$5:$C$1005,2,0)),0,VLOOKUP(C42,'[1]손익(신용전기)'!$B$5:$C$1005,2,0))+IF(ISERROR(VLOOKUP(C42,'[1]손익(신용전기)'!$E$5:$F$1005,2,0)),0,VLOOKUP(C42,'[1]손익(신용전기)'!$E$5:$F$1005,2,0))-IF(ISERROR(VLOOKUP(179311,'[1]손익(신용전기)'!$B$5:$C$1005,2,0)),0,VLOOKUP(179311,'[1]손익(신용전기)'!$B$5:$C$1005,2,0))-IF(ISERROR(VLOOKUP(179311,'[1]손익(신용전기)'!$E$5:$F$1005,2,0)),0,VLOOKUP(179311,'[1]손익(신용전기)'!$E$5:$F$1005,2,0))</f>
        <v>16024</v>
      </c>
      <c r="F42" s="300">
        <v>2</v>
      </c>
      <c r="G42" s="194" t="s">
        <v>550</v>
      </c>
      <c r="H42" s="301">
        <v>180200</v>
      </c>
      <c r="I42" s="504">
        <f>IF(ISERROR(VLOOKUP(H42,'[1]손익(신용)'!$B$5:$C$1005,2,0)),0,VLOOKUP(H42,'[1]손익(신용)'!$B$5:$C$1005,2,0))+IF(ISERROR(VLOOKUP(H42,'[1]손익(신용)'!$E$5:$F$1005,2,0)),0,VLOOKUP(H42,'[1]손익(신용)'!$E$5:$F$1005,2,0))</f>
        <v>0</v>
      </c>
      <c r="J42" s="500">
        <f>IF(ISERROR(VLOOKUP(H42,'[1]손익(신용전기)'!$B$5:$C$1005,2,0)),0,VLOOKUP(H42,'[1]손익(신용전기)'!$B$5:$C$1005,2,0))+IF(ISERROR(VLOOKUP(H42,'[1]손익(신용전기)'!$E$5:$F$1005,2,0)),0,VLOOKUP(H42,'[1]손익(신용전기)'!$E$5:$F$1005,2,0))</f>
        <v>0</v>
      </c>
    </row>
    <row r="43" spans="1:10" ht="17.25" customHeight="1">
      <c r="A43" s="177" t="s">
        <v>708</v>
      </c>
      <c r="B43" s="76" t="s">
        <v>825</v>
      </c>
      <c r="C43" s="276"/>
      <c r="D43" s="41">
        <f>SUM(D44,D49,D58,D61,D64,D67,I7)</f>
        <v>7484654</v>
      </c>
      <c r="E43" s="41">
        <f>SUM(E44,E49,E58,E61,E64,E67,J7)</f>
        <v>7733718</v>
      </c>
      <c r="F43" s="300">
        <v>3</v>
      </c>
      <c r="G43" s="194" t="s">
        <v>824</v>
      </c>
      <c r="H43" s="301">
        <v>180300</v>
      </c>
      <c r="I43" s="504">
        <f>IF(ISERROR(VLOOKUP(H43,'[1]손익(신용)'!$B$5:$C$1005,2,0)),0,VLOOKUP(H43,'[1]손익(신용)'!$B$5:$C$1005,2,0))+IF(ISERROR(VLOOKUP(H43,'[1]손익(신용)'!$E$5:$F$1005,2,0)),0,VLOOKUP(H43,'[1]손익(신용)'!$E$5:$F$1005,2,0))</f>
        <v>0</v>
      </c>
      <c r="J43" s="500">
        <f>IF(ISERROR(VLOOKUP(H43,'[1]손익(신용전기)'!$B$5:$C$1005,2,0)),0,VLOOKUP(H43,'[1]손익(신용전기)'!$B$5:$C$1005,2,0))+IF(ISERROR(VLOOKUP(H43,'[1]손익(신용전기)'!$E$5:$F$1005,2,0)),0,VLOOKUP(H43,'[1]손익(신용전기)'!$E$5:$F$1005,2,0))</f>
        <v>0</v>
      </c>
    </row>
    <row r="44" spans="1:10" ht="17.25" customHeight="1">
      <c r="A44" s="81" t="s">
        <v>791</v>
      </c>
      <c r="B44" s="76" t="s">
        <v>545</v>
      </c>
      <c r="C44" s="276"/>
      <c r="D44" s="78">
        <f>SUM(D45:D48)</f>
        <v>4612579</v>
      </c>
      <c r="E44" s="78">
        <f>SUM(E45:E48)</f>
        <v>5411916</v>
      </c>
      <c r="F44" s="300">
        <v>4</v>
      </c>
      <c r="G44" s="194" t="s">
        <v>826</v>
      </c>
      <c r="H44" s="301">
        <v>180600</v>
      </c>
      <c r="I44" s="504">
        <f>IF(ISERROR(VLOOKUP(H44,'[1]손익(신용)'!$B$5:$C$1005,2,0)),0,VLOOKUP(H44,'[1]손익(신용)'!$B$5:$C$1005,2,0))+IF(ISERROR(VLOOKUP(H44,'[1]손익(신용)'!$E$5:$F$1005,2,0)),0,VLOOKUP(H44,'[1]손익(신용)'!$E$5:$F$1005,2,0))</f>
        <v>0</v>
      </c>
      <c r="J44" s="500">
        <f>IF(ISERROR(VLOOKUP(H44,'[1]손익(신용전기)'!$B$5:$C$1005,2,0)),0,VLOOKUP(H44,'[1]손익(신용전기)'!$B$5:$C$1005,2,0))+IF(ISERROR(VLOOKUP(H44,'[1]손익(신용전기)'!$E$5:$F$1005,2,0)),0,VLOOKUP(H44,'[1]손익(신용전기)'!$E$5:$F$1005,2,0))</f>
        <v>0</v>
      </c>
    </row>
    <row r="45" spans="1:10" ht="17.25" customHeight="1">
      <c r="A45" s="283">
        <v>1</v>
      </c>
      <c r="B45" s="284" t="s">
        <v>547</v>
      </c>
      <c r="C45" s="293">
        <v>171100</v>
      </c>
      <c r="D45" s="498">
        <f>IF(ISERROR(VLOOKUP(C45,'[1]손익(신용)'!$B$5:$C$1005,2,0)),0,VLOOKUP(C45,'[1]손익(신용)'!$B$5:$C$1005,2,0))+IF(ISERROR(VLOOKUP(C45,'[1]손익(신용)'!$E$5:$F$1005,2,0)),0,VLOOKUP(C45,'[1]손익(신용)'!$E$5:$F$1005,2,0))-IF(ISERROR(VLOOKUP(159100,'[1]손익(신용)'!$B$5:$C$1005,2,0)),0,VLOOKUP(159100,'[1]손익(신용)'!$B$5:$C$1005,2,0))-IF(ISERROR(VLOOKUP(159100,'[1]손익(신용)'!$E$5:$F$1005,2,0)),0,VLOOKUP(159100,'[1]손익(신용)'!$E$5:$F$1005,2,0))</f>
        <v>4166622</v>
      </c>
      <c r="E45" s="499">
        <f>IF(ISERROR(VLOOKUP(C45,'[1]손익(신용전기)'!$B$5:$C$1005,2,0)),0,VLOOKUP(C45,'[1]손익(신용전기)'!$B$5:$C$1005,2,0))+IF(ISERROR(VLOOKUP(C45,'[1]손익(신용전기)'!$E$5:$F$1005,2,0)),0,VLOOKUP(C45,'[1]손익(신용전기)'!$E$5:$F$1005,2,0))-IF(ISERROR(VLOOKUP(159100,'[1]손익(신용전기)'!$B$5:$C$1005,2,0)),0,VLOOKUP(159100,'[1]손익(신용전기)'!$B$5:$C$1005,2,0))-IF(ISERROR(VLOOKUP(159100,'[1]손익(신용전기)'!$E$5:$F$1005,2,0)),0,VLOOKUP(159100,'[1]손익(신용전기)'!$E$5:$F$1005,2,0))</f>
        <v>4957529</v>
      </c>
      <c r="F45" s="300">
        <v>5</v>
      </c>
      <c r="G45" s="194" t="s">
        <v>554</v>
      </c>
      <c r="H45" s="301">
        <v>180700</v>
      </c>
      <c r="I45" s="504">
        <f>IF(ISERROR(VLOOKUP(H45,'[1]손익(신용)'!$B$5:$C$1005,2,0)),0,VLOOKUP(H45,'[1]손익(신용)'!$B$5:$C$1005,2,0))+IF(ISERROR(VLOOKUP(H45,'[1]손익(신용)'!$E$5:$F$1005,2,0)),0,VLOOKUP(H45,'[1]손익(신용)'!$E$5:$F$1005,2,0))</f>
        <v>0</v>
      </c>
      <c r="J45" s="500">
        <f>IF(ISERROR(VLOOKUP(H45,'[1]손익(신용전기)'!$B$5:$C$1005,2,0)),0,VLOOKUP(H45,'[1]손익(신용전기)'!$B$5:$C$1005,2,0))+IF(ISERROR(VLOOKUP(H45,'[1]손익(신용전기)'!$E$5:$F$1005,2,0)),0,VLOOKUP(H45,'[1]손익(신용전기)'!$E$5:$F$1005,2,0))</f>
        <v>0</v>
      </c>
    </row>
    <row r="46" spans="1:10" ht="17.25" customHeight="1">
      <c r="A46" s="228">
        <v>2</v>
      </c>
      <c r="B46" s="192" t="s">
        <v>548</v>
      </c>
      <c r="C46" s="293">
        <v>171200</v>
      </c>
      <c r="D46" s="500">
        <f>IF(ISERROR(VLOOKUP(C46,'[1]손익(신용)'!$B$5:$C$1005,2,0)),0,VLOOKUP(C46,'[1]손익(신용)'!$B$5:$C$1005,2,0))+IF(ISERROR(VLOOKUP(C46,'[1]손익(신용)'!$E$5:$F$1005,2,0)),0,VLOOKUP(C46,'[1]손익(신용)'!$E$5:$F$1005,2,0))-IF(ISERROR(VLOOKUP(159200,'[1]손익(신용)'!$B$5:$C$1005,2,0)),0,VLOOKUP(159200,'[1]손익(신용)'!$B$5:$C$1005,2,0))-IF(ISERROR(VLOOKUP(159200,'[1]손익(신용)'!$E$5:$F$1005,2,0)),0,VLOOKUP(159200,'[1]손익(신용)'!$E$5:$F$1005,2,0))</f>
        <v>403756</v>
      </c>
      <c r="E46" s="500">
        <f>IF(ISERROR(VLOOKUP(C46,'[1]손익(신용전기)'!$B$5:$C$1005,2,0)),0,VLOOKUP(C46,'[1]손익(신용전기)'!$B$5:$C$1005,2,0))+IF(ISERROR(VLOOKUP(C46,'[1]손익(신용전기)'!$E$5:$F$1005,2,0)),0,VLOOKUP(C46,'[1]손익(신용전기)'!$E$5:$F$1005,2,0))-IF(ISERROR(VLOOKUP(159200,'[1]손익(신용전기)'!$B$5:$C$1005,2,0)),0,VLOOKUP(159200,'[1]손익(신용전기)'!$B$5:$C$1005,2,0))-IF(ISERROR(VLOOKUP(159200,'[1]손익(신용전기)'!$E$5:$F$1005,2,0)),0,VLOOKUP(159200,'[1]손익(신용전기)'!$E$5:$F$1005,2,0))</f>
        <v>406111</v>
      </c>
      <c r="F46" s="300">
        <v>6</v>
      </c>
      <c r="G46" s="194" t="s">
        <v>827</v>
      </c>
      <c r="H46" s="301">
        <v>181000</v>
      </c>
      <c r="I46" s="504">
        <f>IF(ISERROR(VLOOKUP(H46,'[1]손익(신용)'!$B$5:$C$1005,2,0)),0,VLOOKUP(H46,'[1]손익(신용)'!$B$5:$C$1005,2,0))+IF(ISERROR(VLOOKUP(H46,'[1]손익(신용)'!$E$5:$F$1005,2,0)),0,VLOOKUP(H46,'[1]손익(신용)'!$E$5:$F$1005,2,0))</f>
        <v>0</v>
      </c>
      <c r="J46" s="500">
        <f>IF(ISERROR(VLOOKUP(H46,'[1]손익(신용전기)'!$B$5:$C$1005,2,0)),0,VLOOKUP(H46,'[1]손익(신용전기)'!$B$5:$C$1005,2,0))+IF(ISERROR(VLOOKUP(H46,'[1]손익(신용전기)'!$E$5:$F$1005,2,0)),0,VLOOKUP(H46,'[1]손익(신용전기)'!$E$5:$F$1005,2,0))</f>
        <v>0</v>
      </c>
    </row>
    <row r="47" spans="1:10" ht="17.25" customHeight="1">
      <c r="A47" s="228">
        <v>3</v>
      </c>
      <c r="B47" s="192" t="s">
        <v>549</v>
      </c>
      <c r="C47" s="293">
        <v>171300</v>
      </c>
      <c r="D47" s="501">
        <f>IF(ISERROR(VLOOKUP(C47,'[1]손익(신용)'!$B$5:$C$1005,2,0)),0,VLOOKUP(C47,'[1]손익(신용)'!$B$5:$C$1005,2,0))+IF(ISERROR(VLOOKUP(C47,'[1]손익(신용)'!$E$5:$F$1005,2,0)),0,VLOOKUP(C47,'[1]손익(신용)'!$E$5:$F$1005,2,0))-IF(ISERROR(VLOOKUP(159901,'[1]손익(신용)'!$B$5:$C$1005,2,0)),0,VLOOKUP(159901,'[1]손익(신용)'!$B$5:$C$1005,2,0))-IF(ISERROR(VLOOKUP(159901,'[1]손익(신용)'!$E$5:$F$1005,2,0)),0,VLOOKUP(159901,'[1]손익(신용)'!$E$5:$F$1005,2,0))</f>
        <v>28074</v>
      </c>
      <c r="E47" s="500">
        <f>IF(ISERROR(VLOOKUP(C47,'[1]손익(신용전기)'!$B$5:$C$1005,2,0)),0,VLOOKUP(C47,'[1]손익(신용전기)'!$B$5:$C$1005,2,0))+IF(ISERROR(VLOOKUP(C47,'[1]손익(신용전기)'!$E$5:$F$1005,2,0)),0,VLOOKUP(C47,'[1]손익(신용전기)'!$E$5:$F$1005,2,0))-IF(ISERROR(VLOOKUP(159901,'[1]손익(신용전기)'!$B$5:$C$1005,2,0)),0,VLOOKUP(159901,'[1]손익(신용전기)'!$B$5:$C$1005,2,0))-IF(ISERROR(VLOOKUP(159901,'[1]손익(신용전기)'!$E$5:$F$1005,2,0)),0,VLOOKUP(159901,'[1]손익(신용전기)'!$E$5:$F$1005,2,0))</f>
        <v>29200</v>
      </c>
      <c r="F47" s="300">
        <v>7</v>
      </c>
      <c r="G47" s="194" t="s">
        <v>828</v>
      </c>
      <c r="H47" s="301">
        <v>181200</v>
      </c>
      <c r="I47" s="504">
        <f>IF(ISERROR(VLOOKUP(H47,'[1]손익(신용)'!$B$5:$C$1005,2,0)),0,VLOOKUP(H47,'[1]손익(신용)'!$B$5:$C$1005,2,0))+IF(ISERROR(VLOOKUP(H47,'[1]손익(신용)'!$E$5:$F$1005,2,0)),0,VLOOKUP(H47,'[1]손익(신용)'!$E$5:$F$1005,2,0))</f>
        <v>31</v>
      </c>
      <c r="J47" s="500">
        <f>IF(ISERROR(VLOOKUP(H47,'[1]손익(신용전기)'!$B$5:$C$1005,2,0)),0,VLOOKUP(H47,'[1]손익(신용전기)'!$B$5:$C$1005,2,0))+IF(ISERROR(VLOOKUP(H47,'[1]손익(신용전기)'!$E$5:$F$1005,2,0)),0,VLOOKUP(H47,'[1]손익(신용전기)'!$E$5:$F$1005,2,0))</f>
        <v>0</v>
      </c>
    </row>
    <row r="48" spans="1:10" ht="17.25" customHeight="1">
      <c r="A48" s="291">
        <v>4</v>
      </c>
      <c r="B48" s="292" t="s">
        <v>830</v>
      </c>
      <c r="C48" s="293">
        <v>177100</v>
      </c>
      <c r="D48" s="502">
        <f>IF(ISERROR(VLOOKUP(C48,'[1]손익(신용)'!$B$5:$C$1005,2,0)),0,VLOOKUP(C48,'[1]손익(신용)'!$B$5:$C$1005,2,0))+IF(ISERROR(VLOOKUP(C48,'[1]손익(신용)'!$E$5:$F$1005,2,0)),0,VLOOKUP(C48,'[1]손익(신용)'!$E$5:$F$1005,2,0))</f>
        <v>14127</v>
      </c>
      <c r="E48" s="502">
        <f>IF(ISERROR(VLOOKUP(C48,'[1]손익(신용전기)'!$B$5:$C$1005,2,0)),0,VLOOKUP(C48,'[1]손익(신용전기)'!$B$5:$C$1005,2,0))+IF(ISERROR(VLOOKUP(C48,'[1]손익(신용전기)'!$E$5:$F$1005,2,0)),0,VLOOKUP(C48,'[1]손익(신용전기)'!$E$5:$F$1005,2,0))</f>
        <v>19076</v>
      </c>
      <c r="F48" s="300">
        <v>8</v>
      </c>
      <c r="G48" s="194" t="s">
        <v>829</v>
      </c>
      <c r="H48" s="301">
        <v>181300</v>
      </c>
      <c r="I48" s="504">
        <f>IF(ISERROR(VLOOKUP(H48,'[1]손익(신용)'!$B$5:$C$1005,2,0)),0,VLOOKUP(H48,'[1]손익(신용)'!$B$5:$C$1005,2,0))+IF(ISERROR(VLOOKUP(H48,'[1]손익(신용)'!$E$5:$F$1005,2,0)),0,VLOOKUP(H48,'[1]손익(신용)'!$E$5:$F$1005,2,0))</f>
        <v>0</v>
      </c>
      <c r="J48" s="500">
        <f>IF(ISERROR(VLOOKUP(H48,'[1]손익(신용전기)'!$B$5:$C$1005,2,0)),0,VLOOKUP(H48,'[1]손익(신용전기)'!$B$5:$C$1005,2,0))+IF(ISERROR(VLOOKUP(H48,'[1]손익(신용전기)'!$E$5:$F$1005,2,0)),0,VLOOKUP(H48,'[1]손익(신용전기)'!$E$5:$F$1005,2,0))</f>
        <v>0</v>
      </c>
    </row>
    <row r="49" spans="1:10" ht="17.25" customHeight="1">
      <c r="A49" s="81" t="s">
        <v>558</v>
      </c>
      <c r="B49" s="76" t="s">
        <v>915</v>
      </c>
      <c r="C49" s="276"/>
      <c r="D49" s="78">
        <f>SUM(D50:D57)</f>
        <v>0</v>
      </c>
      <c r="E49" s="78">
        <f>SUM(E50:E57)</f>
        <v>0</v>
      </c>
      <c r="F49" s="300">
        <v>9</v>
      </c>
      <c r="G49" s="194" t="s">
        <v>831</v>
      </c>
      <c r="H49" s="301">
        <v>181600</v>
      </c>
      <c r="I49" s="504">
        <f>IF(ISERROR(VLOOKUP(H49,'[1]손익(신용)'!$B$5:$C$1005,2,0)),0,VLOOKUP(H49,'[1]손익(신용)'!$B$5:$C$1005,2,0))+IF(ISERROR(VLOOKUP(H49,'[1]손익(신용)'!$E$5:$F$1005,2,0)),0,VLOOKUP(H49,'[1]손익(신용)'!$E$5:$F$1005,2,0))</f>
        <v>0</v>
      </c>
      <c r="J49" s="500">
        <f>IF(ISERROR(VLOOKUP(H49,'[1]손익(신용전기)'!$B$5:$C$1005,2,0)),0,VLOOKUP(H49,'[1]손익(신용전기)'!$B$5:$C$1005,2,0))+IF(ISERROR(VLOOKUP(H49,'[1]손익(신용전기)'!$E$5:$F$1005,2,0)),0,VLOOKUP(H49,'[1]손익(신용전기)'!$E$5:$F$1005,2,0))</f>
        <v>0</v>
      </c>
    </row>
    <row r="50" spans="1:10" ht="17.25" customHeight="1">
      <c r="A50" s="283">
        <v>1</v>
      </c>
      <c r="B50" s="284" t="s">
        <v>833</v>
      </c>
      <c r="C50" s="293">
        <v>173400</v>
      </c>
      <c r="D50" s="499">
        <f>IF(ISERROR(VLOOKUP(C50,'[1]손익(신용)'!$B$5:$C$1005,2,0)),0,VLOOKUP(C50,'[1]손익(신용)'!$B$5:$C$1005,2,0))+IF(ISERROR(VLOOKUP(C50,'[1]손익(신용)'!$E$5:$F$1005,2,0)),0,VLOOKUP(C50,'[1]손익(신용)'!$E$5:$F$1005,2,0))</f>
        <v>0</v>
      </c>
      <c r="E50" s="499">
        <f>IF(ISERROR(VLOOKUP(C50,'[1]손익(신용전기)'!$B$5:$C$1005,2,0)),0,VLOOKUP(C50,'[1]손익(신용전기)'!$B$5:$C$1005,2,0))+IF(ISERROR(VLOOKUP(C50,'[1]손익(신용전기)'!$E$5:$F$1005,2,0)),0,VLOOKUP(C50,'[1]손익(신용전기)'!$E$5:$F$1005,2,0))</f>
        <v>0</v>
      </c>
      <c r="F50" s="300">
        <v>10</v>
      </c>
      <c r="G50" s="194" t="s">
        <v>832</v>
      </c>
      <c r="H50" s="301">
        <v>178000</v>
      </c>
      <c r="I50" s="504">
        <f>IF(ISERROR(VLOOKUP(H50,'[1]손익(신용)'!$B$5:$C$1005,2,0)),0,VLOOKUP(H50,'[1]손익(신용)'!$B$5:$C$1005,2,0))+IF(ISERROR(VLOOKUP(H50,'[1]손익(신용)'!$E$5:$F$1005,2,0)),0,VLOOKUP(H50,'[1]손익(신용)'!$E$5:$F$1005,2,0))</f>
        <v>1255321</v>
      </c>
      <c r="J50" s="500">
        <f>IF(ISERROR(VLOOKUP(H50,'[1]손익(신용전기)'!$B$5:$C$1005,2,0)),0,VLOOKUP(H50,'[1]손익(신용전기)'!$B$5:$C$1005,2,0))+IF(ISERROR(VLOOKUP(H50,'[1]손익(신용전기)'!$E$5:$F$1005,2,0)),0,VLOOKUP(H50,'[1]손익(신용전기)'!$E$5:$F$1005,2,0))</f>
        <v>1518921</v>
      </c>
    </row>
    <row r="51" spans="1:10" ht="17.25" customHeight="1">
      <c r="A51" s="297">
        <v>2</v>
      </c>
      <c r="B51" s="52" t="s">
        <v>834</v>
      </c>
      <c r="C51" s="293">
        <v>173300</v>
      </c>
      <c r="D51" s="54">
        <f>IF(ISERROR(VLOOKUP(C51,'[1]손익(신용)'!$B$5:$C$1005,2,0)),0,VLOOKUP(C51,'[1]손익(신용)'!$B$5:$C$1005,2,0))+IF(ISERROR(VLOOKUP(C51,'[1]손익(신용)'!$E$5:$F$1005,2,0)),0,VLOOKUP(C51,'[1]손익(신용)'!$E$5:$F$1005,2,0))</f>
        <v>0</v>
      </c>
      <c r="E51" s="54">
        <f>IF(ISERROR(VLOOKUP(C51,'[1]손익(신용전기)'!$B$5:$C$1005,2,0)),0,VLOOKUP(C51,'[1]손익(신용전기)'!$B$5:$C$1005,2,0))+IF(ISERROR(VLOOKUP(C51,'[1]손익(신용전기)'!$E$5:$F$1005,2,0)),0,VLOOKUP(C51,'[1]손익(신용전기)'!$E$5:$F$1005,2,0))</f>
        <v>0</v>
      </c>
      <c r="F51" s="300">
        <v>11</v>
      </c>
      <c r="G51" s="194" t="s">
        <v>556</v>
      </c>
      <c r="H51" s="301">
        <v>182200</v>
      </c>
      <c r="I51" s="504">
        <f>IF(ISERROR(VLOOKUP(H51,'[1]손익(신용)'!$B$5:$C$1005,2,0)),0,VLOOKUP(H51,'[1]손익(신용)'!$B$5:$C$1005,2,0))+IF(ISERROR(VLOOKUP(H51,'[1]손익(신용)'!$E$5:$F$1005,2,0)),0,VLOOKUP(H51,'[1]손익(신용)'!$E$5:$F$1005,2,0))</f>
        <v>0</v>
      </c>
      <c r="J51" s="500">
        <f>IF(ISERROR(VLOOKUP(H51,'[1]손익(신용전기)'!$B$5:$C$1005,2,0)),0,VLOOKUP(H51,'[1]손익(신용전기)'!$B$5:$C$1005,2,0))+IF(ISERROR(VLOOKUP(H51,'[1]손익(신용전기)'!$E$5:$F$1005,2,0)),0,VLOOKUP(H51,'[1]손익(신용전기)'!$E$5:$F$1005,2,0))</f>
        <v>0</v>
      </c>
    </row>
    <row r="52" spans="1:10" ht="17.25" customHeight="1">
      <c r="A52" s="58">
        <v>3</v>
      </c>
      <c r="B52" s="52" t="s">
        <v>835</v>
      </c>
      <c r="C52" s="293">
        <v>174100</v>
      </c>
      <c r="D52" s="309">
        <f>IF(ISERROR(VLOOKUP(C52,'[1]손익(신용)'!$B$5:$C$1005,2,0)),0,VLOOKUP(C52,'[1]손익(신용)'!$B$5:$C$1005,2,0))+IF(ISERROR(VLOOKUP(C52,'[1]손익(신용)'!$E$5:$F$1005,2,0)),0,VLOOKUP(C52,'[1]손익(신용)'!$E$5:$F$1005,2,0))+IF(ISERROR(VLOOKUP(181500,'[1]손익(신용)'!$B$5:$C$1005,2,0)),0,VLOOKUP(181500,'[1]손익(신용)'!$B$5:$C$1005,2,0))+IF(ISERROR(VLOOKUP(181500,'[1]손익(신용)'!$E$5:$F$1005,2,0)),0,VLOOKUP(181500,'[1]손익(신용)'!$E$5:$F$1005,2,0))</f>
        <v>0</v>
      </c>
      <c r="E52" s="309">
        <f>IF(ISERROR(VLOOKUP(C52,'[1]손익(신용전기)'!$B$5:$C$1005,2,0)),0,VLOOKUP(C52,'[1]손익(신용전기)'!$B$5:$C$1005,2,0))+IF(ISERROR(VLOOKUP(C52,'[1]손익(신용전기)'!$E$5:$F$1005,2,0)),0,VLOOKUP(C52,'[1]손익(신용전기)'!$E$5:$F$1005,2,0))+IF(ISERROR(VLOOKUP(181500,'[1]손익(신용전기)'!$B$5:$C$1005,2,0)),0,VLOOKUP(181500,'[1]손익(신용전기)'!$B$5:$C$1005,2,0))+IF(ISERROR(VLOOKUP(ㅍ,'[1]손익(신용전기)'!$E$5:$F$1005,2,0)),0,VLOOKUP(181500,'[1]손익(신용전기)'!$E$5:$F$1005,2,0))</f>
        <v>0</v>
      </c>
      <c r="F52" s="300">
        <v>12</v>
      </c>
      <c r="G52" s="194" t="s">
        <v>916</v>
      </c>
      <c r="H52" s="280">
        <v>182300</v>
      </c>
      <c r="I52" s="504">
        <f>IF(ISERROR(VLOOKUP(H52,'[1]손익(신용)'!$B$5:$C$1005,2,0)),0,VLOOKUP(H52,'[1]손익(신용)'!$B$5:$C$1005,2,0))+IF(ISERROR(VLOOKUP(H52,'[1]손익(신용)'!$E$5:$F$1005,2,0)),0,VLOOKUP(H52,'[1]손익(신용)'!$E$5:$F$1005,2,0))</f>
        <v>0</v>
      </c>
      <c r="J52" s="500">
        <f>IF(ISERROR(VLOOKUP(H52,'[1]손익(신용전기)'!$B$5:$C$1005,2,0)),0,VLOOKUP(H52,'[1]손익(신용전기)'!$B$5:$C$1005,2,0))+IF(ISERROR(VLOOKUP(H52,'[1]손익(신용전기)'!$E$5:$F$1005,2,0)),0,VLOOKUP(H52,'[1]손익(신용전기)'!$E$5:$F$1005,2,0))</f>
        <v>0</v>
      </c>
    </row>
    <row r="53" spans="1:10" ht="17.25" customHeight="1">
      <c r="A53" s="95">
        <v>4</v>
      </c>
      <c r="B53" s="52" t="s">
        <v>836</v>
      </c>
      <c r="C53" s="293">
        <v>174300</v>
      </c>
      <c r="D53" s="101">
        <f>IF(ISERROR(VLOOKUP(C53,'[1]손익(신용)'!$B$5:$C$1005,2,0)),0,VLOOKUP(C53,'[1]손익(신용)'!$B$5:$C$1005,2,0))+IF(ISERROR(VLOOKUP(C53,'[1]손익(신용)'!$E$5:$F$1005,2,0)),0,VLOOKUP(C53,'[1]손익(신용)'!$E$5:$F$1005,2,0))+IF(ISERROR(VLOOKUP(181800,'[1]손익(신용)'!$B$5:$C$1005,2,0)),0,VLOOKUP(181800,'[1]손익(신용)'!$B$5:$C$1005,2,0))+IF(ISERROR(VLOOKUP(181800,'[1]손익(신용)'!$E$5:$F$1005,2,0)),0,VLOOKUP(181800,'[1]손익(신용)'!$E$5:$F$1005,2,0))</f>
        <v>0</v>
      </c>
      <c r="E53" s="101">
        <f>IF(ISERROR(VLOOKUP(C53,'[1]손익(신용전기)'!$B$5:$C$1005,2,0)),0,VLOOKUP(C53,'[1]손익(신용전기)'!$B$5:$C$1005,2,0))+IF(ISERROR(VLOOKUP(C53,'[1]손익(신용전기)'!$E$5:$F$1005,2,0)),0,VLOOKUP(C53,'[1]손익(신용전기)'!$E$5:$F$1005,2,0))+IF(ISERROR(VLOOKUP(181800,'[1]손익(신용전기)'!$B$5:$C$1005,2,0)),0,VLOOKUP(181800,'[1]손익(신용전기)'!$B$5:$C$1005,2,0))+IF(ISERROR(VLOOKUP(181800,'[1]손익(신용전기)'!$E$5:$F$1005,2,0)),0,VLOOKUP(181800,'[1]손익(신용전기)'!$E$5:$F$1005,2,0))</f>
        <v>0</v>
      </c>
      <c r="F53" s="300">
        <v>13</v>
      </c>
      <c r="G53" s="194" t="s">
        <v>557</v>
      </c>
      <c r="H53" s="280">
        <v>182400</v>
      </c>
      <c r="I53" s="504">
        <f>IF(ISERROR(VLOOKUP(H53,'[1]손익(신용)'!$B$5:$C$1005,2,0)),0,VLOOKUP(H53,'[1]손익(신용)'!$B$5:$C$1005,2,0))+IF(ISERROR(VLOOKUP(H53,'[1]손익(신용)'!$E$5:$F$1005,2,0)),0,VLOOKUP(H53,'[1]손익(신용)'!$E$5:$F$1005,2,0))+IF(ISERROR(VLOOKUP(183100,'[1]손익(신용)'!$B$5:$C$1005,2,0)),0,VLOOKUP(183100,'[1]손익(신용)'!$B$5:$C$1005,2,0))+IF(ISERROR(VLOOKUP(183100,'[1]손익(신용)'!$E$5:$F$1005,2,0)),0,VLOOKUP(183100,'[1]손익(신용)'!$E$5:$F$1005,2,0))</f>
        <v>0</v>
      </c>
      <c r="J53" s="500">
        <f>IF(ISERROR(VLOOKUP(H53,'[1]손익(신용전기)'!$B$5:$C$1005,2,0)),0,VLOOKUP(H53,'[1]손익(신용전기)'!$B$5:$C$1005,2,0))+IF(ISERROR(VLOOKUP(H53,'[1]손익(신용전기)'!$E$5:$F$1005,2,0)),0,VLOOKUP(H53,'[1]손익(신용전기)'!$E$5:$F$1005,2,0))+IF(ISERROR(VLOOKUP(183100,'[1]손익(신용전기)'!$B$5:$C$1005,2,0)),0,VLOOKUP(183100,'[1]손익(신용전기)'!$B$5:$C$1005,2,0))+IF(ISERROR(VLOOKUP(183100,'[1]손익(신용전기)'!$E$5:$F$1005,2,0)),0,VLOOKUP(183100,'[1]손익(신용전기)'!$E$5:$F$1005,2,0))</f>
        <v>0</v>
      </c>
    </row>
    <row r="54" spans="1:10" ht="17.25" customHeight="1">
      <c r="A54" s="95">
        <v>5</v>
      </c>
      <c r="B54" s="52" t="s">
        <v>917</v>
      </c>
      <c r="C54" s="293">
        <v>180400</v>
      </c>
      <c r="D54" s="54">
        <f>IF(ISERROR(VLOOKUP(C54,'[1]손익(신용)'!$B$5:$C$1005,2,0)),0,VLOOKUP(C54,'[1]손익(신용)'!$B$5:$C$1005,2,0))+IF(ISERROR(VLOOKUP(C54,'[1]손익(신용)'!$E$5:$F$1005,2,0)),0,VLOOKUP(C54,'[1]손익(신용)'!$E$5:$F$1005,2,0))</f>
        <v>0</v>
      </c>
      <c r="E54" s="54">
        <f>IF(ISERROR(VLOOKUP(C54,'[1]손익(신용전기)'!$B$5:$C$1005,2,0)),0,VLOOKUP(C54,'[1]손익(신용전기)'!$B$5:$C$1005,2,0))+IF(ISERROR(VLOOKUP(C54,'[1]손익(신용전기)'!$E$5:$F$1005,2,0)),0,VLOOKUP(C54,'[1]손익(신용전기)'!$E$5:$F$1005,2,0))</f>
        <v>0</v>
      </c>
      <c r="F54" s="510">
        <v>14</v>
      </c>
      <c r="G54" s="506" t="s">
        <v>918</v>
      </c>
      <c r="H54" s="280">
        <v>182500</v>
      </c>
      <c r="I54" s="507">
        <f>IF(ISERROR(VLOOKUP(H54,'[1]손익(신용)'!$B$5:$C$1005,2,0)),0,VLOOKUP(H54,'[1]손익(신용)'!$B$5:$C$1005,2,0))+IF(ISERROR(VLOOKUP(H54,'[1]손익(신용)'!$E$5:$F$1005,2,0)),0,VLOOKUP(H54,'[1]손익(신용)'!$E$5:$F$1005,2,0))</f>
        <v>0</v>
      </c>
      <c r="J54" s="508">
        <f>IF(ISERROR(VLOOKUP(H54,'[1]손익(신용전기)'!$B$5:$C$1005,2,0)),0,VLOOKUP(H54,'[1]손익(신용전기)'!$B$5:$C$1005,2,0))+IF(ISERROR(VLOOKUP(H54,'[1]손익(신용전기)'!$E$5:$F$1005,2,0)),0,VLOOKUP(H54,'[1]손익(신용전기)'!$E$5:$F$1005,2,0))</f>
        <v>0</v>
      </c>
    </row>
    <row r="55" spans="1:10" ht="17.25" customHeight="1">
      <c r="A55" s="95">
        <v>6</v>
      </c>
      <c r="B55" s="52" t="s">
        <v>838</v>
      </c>
      <c r="C55" s="295">
        <v>174200</v>
      </c>
      <c r="D55" s="309">
        <f>IF(ISERROR(VLOOKUP(C55,'[1]손익(신용)'!$B$5:$C$1005,2,0)),0,VLOOKUP(C55,'[1]손익(신용)'!$B$5:$C$1005,2,0))+IF(ISERROR(VLOOKUP(C55,'[1]손익(신용)'!$E$5:$F$1005,2,0)),0,VLOOKUP(C55,'[1]손익(신용)'!$E$5:$F$1005,2,0))+IF(ISERROR(VLOOKUP(181700,'[1]손익(신용)'!$B$5:$C$1005,2,0)),0,VLOOKUP(181700,'[1]손익(신용)'!$B$5:$C$1005,2,0))+IF(ISERROR(VLOOKUP(181700,'[1]손익(신용)'!$E$5:$F$1005,2,0)),0,VLOOKUP(181700,'[1]손익(신용)'!$E$5:$F$1005,2,0))</f>
        <v>0</v>
      </c>
      <c r="E55" s="309">
        <f>IF(ISERROR(VLOOKUP(C55,'[1]손익(신용전기)'!$B$5:$C$1005,2,0)),0,VLOOKUP(C55,'[1]손익(신용전기)'!$B$5:$C$1005,2,0))+IF(ISERROR(VLOOKUP(C55,'[1]손익(신용전기)'!$E$5:$F$1005,2,0)),0,VLOOKUP(C55,'[1]손익(신용전기)'!$E$5:$F$1005,2,0))+IF(ISERROR(VLOOKUP(181700,'[1]손익(신용전기)'!$B$5:$C$1005,2,0)),0,VLOOKUP(181700,'[1]손익(신용전기)'!$B$5:$C$1005,2,0))+IF(ISERROR(VLOOKUP(181700,'[1]손익(신용전기)'!$E$5:$F$1005,2,0)),0,VLOOKUP(181700,'[1]손익(신용전기)'!$E$5:$F$1005,2,0))</f>
        <v>0</v>
      </c>
      <c r="F55" s="313">
        <v>14</v>
      </c>
      <c r="G55" s="312" t="s">
        <v>837</v>
      </c>
      <c r="H55" s="280">
        <v>181900</v>
      </c>
      <c r="I55" s="509">
        <f>IF(ISERROR(VLOOKUP(H55,'[1]손익(신용)'!$B$5:$C$1005,2,0)),0,VLOOKUP(H55,'[1]손익(신용)'!$B$5:$C$1005,2,0))+IF(ISERROR(VLOOKUP(H55,'[1]손익(신용)'!$E$5:$F$1005,2,0)),0,VLOOKUP(H55,'[1]손익(신용)'!$E$5:$F$1005,2,0))+IF(ISERROR(VLOOKUP(183500,'[1]손익(신용)'!$B$5:$C$1005,2,0)),0,VLOOKUP(183500,'[1]손익(신용)'!$B$5:$C$1005,2,0))+IF(ISERROR(VLOOKUP(183500,'[1]손익(신용)'!$E$5:$F$1005,2,0)),0,VLOOKUP(183500,'[1]손익(신용)'!$E$5:$F$1005,2,0))-IF(ISERROR(VLOOKUP(159911,'[1]손익(신용)'!$B$5:$C$1005,2,0)),0,VLOOKUP(159911,'[1]손익(신용)'!$B$5:$C$1005,2,0))-IF(ISERROR(VLOOKUP(159911,'[1]손익(신용)'!$E$5:$F$1005,2,0)),0,VLOOKUP(159911,'[1]손익(신용)'!$E$5:$F$1005,2,0))</f>
        <v>57641</v>
      </c>
      <c r="J55" s="502">
        <f>IF(ISERROR(VLOOKUP(H55,'[1]손익(신용전기)'!$B$5:$C$1005,2,0)),0,VLOOKUP(H55,'[1]손익(신용전기)'!$B$5:$C$1005,2,0))+IF(ISERROR(VLOOKUP(H55,'[1]손익(신용전기)'!$E$5:$F$1005,2,0)),0,VLOOKUP(H55,'[1]손익(신용전기)'!$E$5:$F$1005,2,0))+IF(ISERROR(VLOOKUP(183500,'[1]손익(신용전기)'!$B$5:$C$1005,2,0)),0,VLOOKUP(183500,'[1]손익(신용전기)'!$B$5:$C$1005,2,0))+IF(ISERROR(VLOOKUP(183500,'[1]손익(신용전기)'!$E$5:$F$1005,2,0)),0,VLOOKUP(183500,'[1]손익(신용전기)'!$E$5:$F$1005,2,0))-IF(ISERROR(VLOOKUP(159911,'[1]손익(신용전기)'!$B$5:$C$1005,2,0)),0,VLOOKUP(159911,'[1]손익(신용전기)'!$B$5:$C$1005,2,0))-IF(ISERROR(VLOOKUP(159911,'[1]손익(신용전기)'!$E$5:$F$1005,2,0)),0,VLOOKUP(159911,'[1]손익(신용전기)'!$E$5:$F$1005,2,0))</f>
        <v>40414</v>
      </c>
    </row>
    <row r="56" spans="1:10" ht="17.25" customHeight="1">
      <c r="A56" s="95">
        <v>7</v>
      </c>
      <c r="B56" s="52" t="s">
        <v>839</v>
      </c>
      <c r="C56" s="293">
        <v>174400</v>
      </c>
      <c r="D56" s="101">
        <f>IF(ISERROR(VLOOKUP(C56,'[1]손익(신용)'!$B$5:$C$1005,2,0)),0,VLOOKUP(C56,'[1]손익(신용)'!$B$5:$C$1005,2,0))+IF(ISERROR(VLOOKUP(C56,'[1]손익(신용)'!$E$5:$F$1005,2,0)),0,VLOOKUP(C56,'[1]손익(신용)'!$E$5:$F$1005,2,0))+IF(ISERROR(VLOOKUP(182100,'[1]손익(신용)'!$B$5:$C$1005,2,0)),0,VLOOKUP(182100,'[1]손익(신용)'!$B$5:$C$1005,2,0))+IF(ISERROR(VLOOKUP(182100,'[1]손익(신용)'!$E$5:$F$1005,2,0)),0,VLOOKUP(182100,'[1]손익(신용)'!$E$5:$F$1005,2,0))</f>
        <v>0</v>
      </c>
      <c r="E56" s="101">
        <f>IF(ISERROR(VLOOKUP(C56,'[1]손익(신용전기)'!$B$5:$C$1005,2,0)),0,VLOOKUP(C56,'[1]손익(신용전기)'!$B$5:$C$1005,2,0))+IF(ISERROR(VLOOKUP(C56,'[1]손익(신용전기)'!$E$5:$F$1005,2,0)),0,VLOOKUP(C56,'[1]손익(신용전기)'!$E$5:$F$1005,2,0))+IF(ISERROR(VLOOKUP(182100,'[1]손익(신용전기)'!$B$5:$C$1005,2,0)),0,VLOOKUP(182100,'[1]손익(신용전기)'!$B$5:$C$1005,2,0))+IF(ISERROR(VLOOKUP(182100,'[1]손익(신용전기)'!$E$5:$F$1005,2,0)),0,VLOOKUP(182100,'[1]손익(신용전기)'!$E$5:$F$1005,2,0))</f>
        <v>0</v>
      </c>
      <c r="F56" s="180" t="s">
        <v>767</v>
      </c>
      <c r="G56" s="181" t="s">
        <v>919</v>
      </c>
      <c r="H56" s="277"/>
      <c r="I56" s="41">
        <f>I57</f>
        <v>0</v>
      </c>
      <c r="J56" s="41">
        <f>J57</f>
        <v>0</v>
      </c>
    </row>
    <row r="57" spans="1:10" ht="17.25" customHeight="1">
      <c r="A57" s="98">
        <v>8</v>
      </c>
      <c r="B57" s="99" t="s">
        <v>920</v>
      </c>
      <c r="C57" s="293">
        <v>180500</v>
      </c>
      <c r="D57" s="101">
        <f>IF(ISERROR(VLOOKUP(C57,'[1]손익(신용)'!$B$5:$C$1005,2,0)),0,VLOOKUP(C57,'[1]손익(신용)'!$B$5:$C$1005,2,0))+IF(ISERROR(VLOOKUP(C57,'[1]손익(신용)'!$E$5:$F$1005,2,0)),0,VLOOKUP(C57,'[1]손익(신용)'!$E$5:$F$1005,2,0))</f>
        <v>0</v>
      </c>
      <c r="E57" s="101">
        <f>IF(ISERROR(VLOOKUP(C57,'[1]손익(신용전기)'!$B$5:$C$1005,2,0)),0,VLOOKUP(C57,'[1]손익(신용전기)'!$B$5:$C$1005,2,0))+IF(ISERROR(VLOOKUP(C57,'[1]손익(신용전기)'!$E$5:$F$1005,2,0)),0,VLOOKUP(C57,'[1]손익(신용전기)'!$E$5:$F$1005,2,0))</f>
        <v>0</v>
      </c>
      <c r="F57" s="314">
        <v>1</v>
      </c>
      <c r="G57" s="315" t="s">
        <v>921</v>
      </c>
      <c r="H57" s="280">
        <v>185120</v>
      </c>
      <c r="I57" s="316">
        <f>IF(ISERROR(VLOOKUP(H57,'[1]손익(신용)'!$B$5:$C$1005,2,0)),0,VLOOKUP(H57,'[1]손익(신용)'!$B$5:$C$1005,2,0))+IF(ISERROR(VLOOKUP(H57,'[1]손익(신용)'!$E$5:$F$1005,2,0)),0,VLOOKUP(H57,'[1]손익(신용)'!$E$5:$F$1005,2,0))</f>
        <v>0</v>
      </c>
      <c r="J57" s="317">
        <f>IF(ISERROR(VLOOKUP(H57,'[1]손익(신용전기)'!$B$5:$C$1005,2,0)),0,VLOOKUP(H57,'[1]손익(신용전기)'!$B$5:$C$1005,2,0))+IF(ISERROR(VLOOKUP(H57,'[1]손익(신용전기)'!$E$5:$F$1005,2,0)),0,VLOOKUP(H57,'[1]손익(신용전기)'!$E$5:$F$1005,2,0))</f>
        <v>0</v>
      </c>
    </row>
    <row r="58" spans="1:10" ht="17.25" customHeight="1">
      <c r="A58" s="302" t="s">
        <v>566</v>
      </c>
      <c r="B58" s="76" t="s">
        <v>922</v>
      </c>
      <c r="C58" s="303"/>
      <c r="D58" s="78">
        <f>SUM(D59:D60)</f>
        <v>840000</v>
      </c>
      <c r="E58" s="78">
        <f>SUM(E59:E60)</f>
        <v>350000</v>
      </c>
      <c r="F58" s="180" t="s">
        <v>780</v>
      </c>
      <c r="G58" s="181" t="s">
        <v>923</v>
      </c>
      <c r="H58" s="280">
        <v>185200</v>
      </c>
      <c r="I58" s="41">
        <f>IF(ISERROR(VLOOKUP(H58,'[1]손익(신용)'!$B$5:$C$1005,2,0)),0,VLOOKUP(H58,'[1]손익(신용)'!$B$5:$C$1005,2,0))+IF(ISERROR(VLOOKUP(H58,'[1]손익(신용)'!$E$5:$F$1005,2,0)),0,VLOOKUP(H58,'[1]손익(신용)'!$E$5:$F$1005,2,0))</f>
        <v>712051</v>
      </c>
      <c r="J58" s="41">
        <f>IF(ISERROR(VLOOKUP(H58,'[1]손익(신용전기)'!$B$5:$C$1005,2,0)),0,VLOOKUP(H58,'[1]손익(신용전기)'!$B$5:$C$1005,2,0))+IF(ISERROR(VLOOKUP(H58,'[1]손익(신용전기)'!$E$5:$F$1005,2,0)),0,VLOOKUP(H58,'[1]손익(신용전기)'!$E$5:$F$1005,2,0))</f>
        <v>608061</v>
      </c>
    </row>
    <row r="59" spans="1:10" ht="17.25" customHeight="1">
      <c r="A59" s="279">
        <v>1</v>
      </c>
      <c r="B59" s="138" t="s">
        <v>924</v>
      </c>
      <c r="C59" s="293">
        <v>173100</v>
      </c>
      <c r="D59" s="306">
        <f>IF(ISERROR(VLOOKUP(C59,'[1]손익(신용)'!$B$5:$C$1005,2,0)),0,VLOOKUP(C59,'[1]손익(신용)'!$B$5:$C$1005,2,0))+IF(ISERROR(VLOOKUP(C59,'[1]손익(신용)'!$E$5:$F$1005,2,0)),0,VLOOKUP(C59,'[1]손익(신용)'!$E$5:$F$1005,2,0))</f>
        <v>840000</v>
      </c>
      <c r="E59" s="306">
        <f>IF(ISERROR(VLOOKUP(C59,'[1]손익(신용전기)'!$B$5:$C$1005,2,0)),0,VLOOKUP(C59,'[1]손익(신용전기)'!$B$5:$C$1005,2,0))+IF(ISERROR(VLOOKUP(C59,'[1]손익(신용전기)'!$E$5:$F$1005,2,0)),0,VLOOKUP(C59,'[1]손익(신용전기)'!$E$5:$F$1005,2,0))</f>
        <v>350000</v>
      </c>
      <c r="F59" s="180" t="s">
        <v>840</v>
      </c>
      <c r="G59" s="318" t="s">
        <v>925</v>
      </c>
      <c r="H59" s="277"/>
      <c r="I59" s="41">
        <f>I19+I20-I40-I56-I58</f>
        <v>1124019</v>
      </c>
      <c r="J59" s="41">
        <f>J19+J20-J40-J56-J58</f>
        <v>594260</v>
      </c>
    </row>
    <row r="60" spans="1:10" ht="17.25" customHeight="1">
      <c r="A60" s="98">
        <v>2</v>
      </c>
      <c r="B60" s="99" t="s">
        <v>926</v>
      </c>
      <c r="C60" s="293">
        <v>174700</v>
      </c>
      <c r="D60" s="101">
        <f>IF(ISERROR(VLOOKUP(C60,'[1]손익(신용)'!$B$5:$C$1005,2,0)),0,VLOOKUP(C60,'[1]손익(신용)'!$B$5:$C$1005,2,0))+IF(ISERROR(VLOOKUP(C60,'[1]손익(신용)'!$E$5:$F$1005,2,0)),0,VLOOKUP(C60,'[1]손익(신용)'!$E$5:$F$1005,2,0))+IF(ISERROR(VLOOKUP(181400,'[1]손익(신용)'!$B$5:$C$1005,2,0)),0,VLOOKUP(181400,'[1]손익(신용)'!$B$5:$C$1005,2,0))+IF(ISERROR(VLOOKUP(181400,'[1]손익(신용)'!$E$5:$F$1005,2,0)),0,VLOOKUP(181400,'[1]손익(신용)'!$E$5:$F$1005,2,0))</f>
        <v>0</v>
      </c>
      <c r="E60" s="101">
        <f>IF(ISERROR(VLOOKUP(C60,'[1]손익(신용전기)'!$B$5:$C$1005,2,0)),0,VLOOKUP(C60,'[1]손익(신용전기)'!$B$5:$C$1005,2,0))+IF(ISERROR(VLOOKUP(C60,'[1]손익(신용전기)'!$E$5:$F$1005,2,0)),0,VLOOKUP(C60,'[1]손익(신용전기)'!$E$5:$F$1005,2,0))+IF(ISERROR(VLOOKUP(182100,'[1]손익(신용전기)'!$B$5:$C$1005,2,0)),0,VLOOKUP(182100,'[1]손익(신용전기)'!$B$5:$C$1005,2,0))+IF(ISERROR(VLOOKUP(182100,'[1]손익(신용전기)'!$E$5:$F$1005,2,0)),0,VLOOKUP(182100,'[1]손익(신용전기)'!$E$5:$F$1005,2,0))</f>
        <v>0</v>
      </c>
      <c r="F60" s="180" t="s">
        <v>841</v>
      </c>
      <c r="G60" s="181" t="s">
        <v>842</v>
      </c>
      <c r="H60" s="277">
        <v>187000</v>
      </c>
      <c r="I60" s="41">
        <f>IF(ISERROR(VLOOKUP(H60,'[1]손익(신용)'!$B$5:$C$1005,2,0)),0,VLOOKUP(H60,'[1]손익(신용)'!$B$5:$C$1005,2,0))+IF(ISERROR(VLOOKUP(H60,'[1]손익(신용)'!$E$5:$F$1005,2,0)),0,VLOOKUP(H60,'[1]손익(신용)'!$E$5:$F$1005,2,0))+IF(ISERROR(VLOOKUP(181100,'[1]손익(신용)'!$B$5:$C$1005,2,0)),0,VLOOKUP(181100,'[1]손익(신용)'!$B$5:$C$1005,2,0))+IF(ISERROR(VLOOKUP(181100,'[1]손익(신용)'!$E$5:$F$1005,2,0)),0,VLOOKUP(181100,'[1]손익(신용)'!$E$5:$F$1005,2,0))-(IF(ISERROR(VLOOKUP(161200,'[1]손익(신용)'!$B$5:$C$1005,2,0)),0,VLOOKUP(161200,'[1]손익(신용)'!$B$5:$C$1005,2,0))+IF(ISERROR(VLOOKUP(161200,'[1]손익(신용)'!$E$5:$F$1005,2,0)),0,VLOOKUP(161200,'[1]손익(신용)'!$E$5:$F$1005,2,0))+IF(ISERROR(VLOOKUP(162900,'[1]손익(신용)'!$B$5:$C$1005,2,0)),0,VLOOKUP(162900,'[1]손익(신용)'!$B$5:$C$1005,2,0))+IF(ISERROR(VLOOKUP(162900,'[1]손익(신용)'!$E$5:$F$1005,2,0)),0,VLOOKUP(162900,'[1]손익(신용)'!$E$5:$F$1005,2,0)))</f>
        <v>72616</v>
      </c>
      <c r="J60" s="41">
        <f>IF(ISERROR(VLOOKUP(H60,'[1]손익(신용전기)'!$B$5:$C$1005,2,0)),0,VLOOKUP(H60,'[1]손익(신용전기)'!$B$5:$C$1005,2,0))+IF(ISERROR(VLOOKUP(H60,'[1]손익(신용전기)'!$E$5:$F$1005,2,0)),0,VLOOKUP(H60,'[1]손익(신용전기)'!$E$5:$F$1005,2,0))+IF(ISERROR(VLOOKUP(181100,'[1]손익(신용전기)'!$B$5:$C$1005,2,0)),0,VLOOKUP(181100,'[1]손익(신용전기)'!$B$5:$C$1005,2,0))+IF(ISERROR(VLOOKUP(181100,'[1]손익(신용전기)'!$E$5:$F$1005,2,0)),0,VLOOKUP(181100,'[1]손익(신용전기)'!$E$5:$F$1005,2,0))-(IF(ISERROR(VLOOKUP(161200,'[1]손익(신용전기)'!$B$5:$C$1005,2,0)),0,VLOOKUP(161200,'[1]손익(신용전기)'!$B$5:$C$1005,2,0))+IF(ISERROR(VLOOKUP(161200,'[1]손익(신용전기)'!$E$5:$F$1005,2,0)),0,VLOOKUP(161200,'[1]손익(신용전기)'!$E$5:$F$1005,2,0))+IF(ISERROR(VLOOKUP(162900,'[1]손익(신용전기)'!$B$5:$C$1005,2,0)),0,VLOOKUP(162900,'[1]손익(신용전기)'!$B$5:$C$1005,2,0))+IF(ISERROR(VLOOKUP(162900,'[1]손익(신용전기)'!$E$5:$F$1005,2,0)),0,VLOOKUP(162900,'[1]손익(신용전기)'!$E$5:$F$1005,2,0)))</f>
        <v>55515</v>
      </c>
    </row>
    <row r="61" spans="1:10" ht="17.25" customHeight="1">
      <c r="A61" s="302" t="s">
        <v>569</v>
      </c>
      <c r="B61" s="76" t="s">
        <v>850</v>
      </c>
      <c r="C61" s="303"/>
      <c r="D61" s="78">
        <f>SUM(D62:D63)</f>
        <v>0</v>
      </c>
      <c r="E61" s="78">
        <f>SUM(E62:E63)</f>
        <v>0</v>
      </c>
      <c r="F61" s="180"/>
      <c r="G61" s="181"/>
      <c r="H61" s="319"/>
      <c r="I61" s="320"/>
      <c r="J61" s="320"/>
    </row>
    <row r="62" spans="1:10" ht="17.25" customHeight="1">
      <c r="A62" s="279">
        <v>1</v>
      </c>
      <c r="B62" s="138" t="s">
        <v>1144</v>
      </c>
      <c r="C62" s="293">
        <v>174500</v>
      </c>
      <c r="D62" s="306">
        <f>IF(ISERROR(VLOOKUP(C62,'[1]손익(신용)'!$B$5:$C$1005,2,0)),0,VLOOKUP(C62,'[1]손익(신용)'!$B$5:$C$1005,2,0))+IF(ISERROR(VLOOKUP(C62,'[1]손익(신용)'!$E$5:$F$1005,2,0)),0,VLOOKUP(C62,'[1]손익(신용)'!$E$5:$F$1005,2,0))+IF(ISERROR(VLOOKUP(180800,'[1]손익(신용)'!$B$5:$C$1005,2,0)),0,VLOOKUP(180800,'[1]손익(신용)'!$B$5:$C$1005,2,0))+IF(ISERROR(VLOOKUP(180800,'[1]손익(신용)'!$E$5:$F$1005,2,0)),0,VLOOKUP(180800,'[1]손익(신용)'!$E$5:$F$1005,2,0))</f>
        <v>0</v>
      </c>
      <c r="E62" s="306">
        <f>IF(ISERROR(VLOOKUP(C62,'[1]손익(신용전기)'!$B$5:$C$1005,2,0)),0,VLOOKUP(C62,'[1]손익(신용전기)'!$B$5:$C$1005,2,0))+IF(ISERROR(VLOOKUP(C62,'[1]손익(신용전기)'!$E$5:$F$1005,2,0)),0,VLOOKUP(C62,'[1]손익(신용전기)'!$E$5:$F$1005,2,0))+IF(ISERROR(VLOOKUP(180800,'[1]손익(신용전기)'!$B$5:$C$1005,2,0)),0,VLOOKUP(180800,'[1]손익(신용전기)'!$B$5:$C$1005,2,0))+IF(ISERROR(VLOOKUP(180800,'[1]손익(신용전기)'!$E$5:$F$1005,2,0)),0,VLOOKUP(180800,'[1]손익(신용전기)'!$E$5:$F$1005,2,0))</f>
        <v>0</v>
      </c>
      <c r="F62" s="180" t="s">
        <v>1142</v>
      </c>
      <c r="G62" s="181" t="s">
        <v>1143</v>
      </c>
      <c r="H62" s="277"/>
      <c r="I62" s="41">
        <f>I59-I60</f>
        <v>1051403</v>
      </c>
      <c r="J62" s="41">
        <f>J59-J60</f>
        <v>538745</v>
      </c>
    </row>
    <row r="63" spans="1:10" ht="17.25" customHeight="1">
      <c r="A63" s="98">
        <v>2</v>
      </c>
      <c r="B63" s="99" t="s">
        <v>1146</v>
      </c>
      <c r="C63" s="293">
        <v>174600</v>
      </c>
      <c r="D63" s="101">
        <f>IF(ISERROR(VLOOKUP(C63,'[1]손익(신용)'!$B$5:$C$1005,2,0)),0,VLOOKUP(C63,'[1]손익(신용)'!$B$5:$C$1005,2,0))+IF(ISERROR(VLOOKUP(C63,'[1]손익(신용)'!$E$5:$F$1005,2,0)),0,VLOOKUP(C63,'[1]손익(신용)'!$E$5:$F$1005,2,0))+IF(ISERROR(VLOOKUP(180900,'[1]손익(신용)'!$B$5:$C$1005,2,0)),0,VLOOKUP(180900,'[1]손익(신용)'!$B$5:$C$1005,2,0))+IF(ISERROR(VLOOKUP(180900,'[1]손익(신용)'!$E$5:$F$1005,2,0)),0,VLOOKUP(180900,'[1]손익(신용)'!$E$5:$F$1005,2,0))</f>
        <v>0</v>
      </c>
      <c r="E63" s="101">
        <f>IF(ISERROR(VLOOKUP(C63,'[1]손익(신용전기)'!$B$5:$C$1005,2,0)),0,VLOOKUP(C63,'[1]손익(신용전기)'!$B$5:$C$1005,2,0))+IF(ISERROR(VLOOKUP(C63,'[1]손익(신용전기)'!$E$5:$F$1005,2,0)),0,VLOOKUP(C63,'[1]손익(신용전기)'!$E$5:$F$1005,2,0))+IF(ISERROR(VLOOKUP(180900,'[1]손익(신용전기)'!$B$5:$C$1005,2,0)),0,VLOOKUP(180900,'[1]손익(신용전기)'!$B$5:$C$1005,2,0))+IF(ISERROR(VLOOKUP(180900,'[1]손익(신용전기)'!$E$5:$F$1005,2,0)),0,VLOOKUP(180900,'[1]손익(신용전기)'!$E$5:$F$1005,2,0))</f>
        <v>0</v>
      </c>
      <c r="F63" s="180"/>
      <c r="G63" s="181"/>
      <c r="H63" s="319"/>
      <c r="I63" s="320"/>
      <c r="J63" s="320"/>
    </row>
    <row r="64" spans="1:10" ht="17.25" customHeight="1">
      <c r="A64" s="302" t="s">
        <v>815</v>
      </c>
      <c r="B64" s="76" t="s">
        <v>1147</v>
      </c>
      <c r="C64" s="303"/>
      <c r="D64" s="78">
        <f>SUM(D65:D66)</f>
        <v>162704</v>
      </c>
      <c r="E64" s="78">
        <f>SUM(E65:E66)</f>
        <v>171602</v>
      </c>
      <c r="F64" s="180" t="s">
        <v>1145</v>
      </c>
      <c r="G64" s="181" t="s">
        <v>851</v>
      </c>
      <c r="H64" s="277"/>
      <c r="I64" s="41">
        <f>'[1]6.일반(PL)'!I62</f>
        <v>-408462</v>
      </c>
      <c r="J64" s="41">
        <f>'[1]6.일반(PL)'!J62</f>
        <v>-33504</v>
      </c>
    </row>
    <row r="65" spans="1:10" ht="17.25" customHeight="1">
      <c r="A65" s="279">
        <v>1</v>
      </c>
      <c r="B65" s="138" t="s">
        <v>852</v>
      </c>
      <c r="C65" s="293">
        <v>172100</v>
      </c>
      <c r="D65" s="306">
        <f>IF(ISERROR(VLOOKUP(C65,'[1]손익(신용)'!$B$5:$C$1005,2,0)),0,VLOOKUP(C65,'[1]손익(신용)'!$B$5:$C$1005,2,0))+IF(ISERROR(VLOOKUP(C65,'[1]손익(신용)'!$E$5:$F$1005,2,0)),0,VLOOKUP(C65,'[1]손익(신용)'!$E$5:$F$1005,2,0))-IF(ISERROR(VLOOKUP(159904,'[1]손익(신용)'!$B$5:$C$1005,2,0)),0,VLOOKUP(159904,'[1]손익(신용)'!$B$5:$C$1005,2,0))-IF(ISERROR(VLOOKUP(159904,'[1]손익(신용)'!$E$5:$F$1005,2,0)),0,VLOOKUP(159904,'[1]손익(신용)'!$E$5:$F$1005,2,0))-IF(ISERROR(VLOOKUP(159903,'[1]손익(신용)'!$B$5:$C$1005,2,0)),0,VLOOKUP(159903,'[1]손익(신용)'!$B$5:$C$1005,2,0))-IF(ISERROR(VLOOKUP(159903,'[1]손익(신용)'!$E$5:$F$1005,2,0)),0,VLOOKUP(159903,'[1]손익(신용)'!$E$5:$F$1005,2,0))</f>
        <v>5957</v>
      </c>
      <c r="E65" s="306">
        <f>IF(ISERROR(VLOOKUP(C65,'[1]손익(신용전기)'!$B$5:$C$1005,2,0)),0,VLOOKUP(C65,'[1]손익(신용전기)'!$B$5:$C$1005,2,0))+IF(ISERROR(VLOOKUP(C65,'[1]손익(신용전기)'!$E$5:$F$1005,2,0)),0,VLOOKUP(C65,'[1]손익(신용전기)'!$E$5:$F$1005,2,0))-IF(ISERROR(VLOOKUP(159904,'[1]손익(신용전기)'!$B$5:$C$1005,2,0)),0,VLOOKUP(159904,'[1]손익(신용전기)'!$B$5:$C$1005,2,0))-IF(ISERROR(VLOOKUP(159904,'[1]손익(신용전기)'!$E$5:$F$1005,2,0)),0,VLOOKUP(159904,'[1]손익(신용전기)'!$E$5:$F$1005,2,0))-IF(ISERROR(VLOOKUP(159903,'[1]손익(신용전기)'!$B$5:$C$1005,2,0)),0,VLOOKUP(159903,'[1]손익(신용전기)'!$B$5:$C$1005,2,0))-IF(ISERROR(VLOOKUP(159903,'[1]손익(신용전기)'!$E$5:$F$1005,2,0)),0,VLOOKUP(159903,'[1]손익(신용전기)'!$E$5:$F$1005,2,0))</f>
        <v>6114</v>
      </c>
      <c r="F65" s="180"/>
      <c r="G65" s="181"/>
      <c r="H65" s="319"/>
      <c r="I65" s="320"/>
      <c r="J65" s="320"/>
    </row>
    <row r="66" spans="1:10" ht="17.25" customHeight="1">
      <c r="A66" s="98">
        <v>2</v>
      </c>
      <c r="B66" s="99" t="s">
        <v>853</v>
      </c>
      <c r="C66" s="293">
        <v>173800</v>
      </c>
      <c r="D66" s="101">
        <f>IF(ISERROR(VLOOKUP(C66,'[1]손익(신용)'!$B$5:$C$1005,2,0)),0,VLOOKUP(C66,'[1]손익(신용)'!$B$5:$C$1005,2,0))+IF(ISERROR(VLOOKUP(C66,'[1]손익(신용)'!$E$5:$F$1005,2,0)),0,VLOOKUP(C66,'[1]손익(신용)'!$E$5:$F$1005,2,0))-IF(ISERROR(VLOOKUP(159300,'[1]손익(신용)'!$B$5:$C$1005,2,0)),0,VLOOKUP(159300,'[1]손익(신용)'!$B$5:$C$1005,2,0))-IF(ISERROR(VLOOKUP(159300,'[1]손익(신용)'!$E$5:$F$1005,2,0)),0,VLOOKUP(159300,'[1]손익(신용)'!$E$5:$F$1005,2,0))</f>
        <v>156747</v>
      </c>
      <c r="E66" s="101">
        <f>IF(ISERROR(VLOOKUP(C66,'[1]손익(신용전기)'!$B$5:$C$1005,2,0)),0,VLOOKUP(C66,'[1]손익(신용전기)'!$B$5:$C$1005,2,0))+IF(ISERROR(VLOOKUP(C66,'[1]손익(신용전기)'!$E$5:$F$1005,2,0)),0,VLOOKUP(C66,'[1]손익(신용전기)'!$E$5:$F$1005,2,0))-IF(ISERROR(VLOOKUP(159300,'[1]손익(신용전기)'!$B$5:$C$1005,2,0)),0,VLOOKUP(159300,'[1]손익(신용전기)'!$B$5:$C$1005,2,0))-IF(ISERROR(VLOOKUP(159300,'[1]손익(신용전기)'!$E$5:$F$1005,2,0)),0,VLOOKUP(159300,'[1]손익(신용전기)'!$E$5:$F$1005,2,0))</f>
        <v>165488</v>
      </c>
      <c r="F66" s="180" t="s">
        <v>1148</v>
      </c>
      <c r="G66" s="181" t="s">
        <v>1149</v>
      </c>
      <c r="H66" s="277"/>
      <c r="I66" s="41"/>
      <c r="J66" s="41"/>
    </row>
    <row r="67" spans="1:10" ht="17.25" customHeight="1">
      <c r="A67" s="302" t="s">
        <v>854</v>
      </c>
      <c r="B67" s="76" t="s">
        <v>855</v>
      </c>
      <c r="C67" s="303"/>
      <c r="D67" s="78">
        <f>SUM(D68:D72)</f>
        <v>317341</v>
      </c>
      <c r="E67" s="78">
        <f>SUM(E68:E72)</f>
        <v>303498</v>
      </c>
      <c r="F67" s="180"/>
      <c r="G67" s="315" t="s">
        <v>856</v>
      </c>
      <c r="H67" s="319"/>
      <c r="I67" s="320"/>
      <c r="J67" s="320"/>
    </row>
    <row r="68" spans="1:10" ht="17.25" customHeight="1">
      <c r="A68" s="279">
        <v>1</v>
      </c>
      <c r="B68" s="138" t="s">
        <v>857</v>
      </c>
      <c r="C68" s="293">
        <v>173200</v>
      </c>
      <c r="D68" s="306">
        <f>IF(ISERROR(VLOOKUP(C68,'[1]손익(신용)'!$B$5:$C$1005,2,0)),0,VLOOKUP(C68,'[1]손익(신용)'!$B$5:$C$1005,2,0))+IF(ISERROR(VLOOKUP(C68,'[1]손익(신용)'!$E$5:$F$1005,2,0)),0,VLOOKUP(C68,'[1]손익(신용)'!$E$5:$F$1005,2,0))</f>
        <v>261435</v>
      </c>
      <c r="E68" s="306">
        <f>IF(ISERROR(VLOOKUP(C68,'[1]손익(신용전기)'!$B$5:$C$1005,2,0)),0,VLOOKUP(C68,'[1]손익(신용전기)'!$B$5:$C$1005,2,0))+IF(ISERROR(VLOOKUP(C68,'[1]손익(신용전기)'!$E$5:$F$1005,2,0)),0,VLOOKUP(C68,'[1]손익(신용전기)'!$E$5:$F$1005,2,0))</f>
        <v>250727</v>
      </c>
      <c r="F68" s="321" t="s">
        <v>858</v>
      </c>
      <c r="G68" s="181" t="s">
        <v>859</v>
      </c>
      <c r="H68" s="277"/>
      <c r="I68" s="41">
        <f>I62+I64+I66</f>
        <v>642941</v>
      </c>
      <c r="J68" s="41">
        <f>J62+J64+J66</f>
        <v>505241</v>
      </c>
    </row>
    <row r="69" spans="1:10" ht="17.25" customHeight="1">
      <c r="A69" s="95">
        <v>2</v>
      </c>
      <c r="B69" s="52" t="s">
        <v>860</v>
      </c>
      <c r="C69" s="293">
        <v>173500</v>
      </c>
      <c r="D69" s="54">
        <f>IF(ISERROR(VLOOKUP(C69,'[1]손익(신용)'!$B$5:$C$1005,2,0)),0,VLOOKUP(C69,'[1]손익(신용)'!$B$5:$C$1005,2,0))+IF(ISERROR(VLOOKUP(C69,'[1]손익(신용)'!$E$5:$F$1005,2,0)),0,VLOOKUP(C69,'[1]손익(신용)'!$E$5:$F$1005,2,0))</f>
        <v>0</v>
      </c>
      <c r="E69" s="54">
        <f>IF(ISERROR(VLOOKUP(C69,'[1]손익(신용전기)'!$B$5:$C$1005,2,0)),0,VLOOKUP(C69,'[1]손익(신용전기)'!$B$5:$C$1005,2,0))+IF(ISERROR(VLOOKUP(C69,'[1]손익(신용전기)'!$E$5:$F$1005,2,0)),0,VLOOKUP(C69,'[1]손익(신용전기)'!$E$5:$F$1005,2,0))</f>
        <v>0</v>
      </c>
      <c r="F69" s="321"/>
      <c r="G69" s="181"/>
      <c r="H69" s="319"/>
      <c r="I69" s="511"/>
      <c r="J69" s="511"/>
    </row>
    <row r="70" spans="1:10" ht="17.25" customHeight="1">
      <c r="A70" s="95">
        <v>3</v>
      </c>
      <c r="B70" s="52" t="s">
        <v>861</v>
      </c>
      <c r="C70" s="293">
        <v>173600</v>
      </c>
      <c r="D70" s="54">
        <f>IF(ISERROR(VLOOKUP(C70,'[1]손익(신용)'!$B$5:$C$1005,2,0)),0,VLOOKUP(C70,'[1]손익(신용)'!$B$5:$C$1005,2,0))+IF(ISERROR(VLOOKUP(C70,'[1]손익(신용)'!$E$5:$F$1005,2,0)),0,VLOOKUP(C70,'[1]손익(신용)'!$E$5:$F$1005,2,0))</f>
        <v>0</v>
      </c>
      <c r="E70" s="54">
        <f>IF(ISERROR(VLOOKUP(C70,'[1]손익(신용전기)'!$B$5:$C$1005,2,0)),0,VLOOKUP(C70,'[1]손익(신용전기)'!$B$5:$C$1005,2,0))+IF(ISERROR(VLOOKUP(C70,'[1]손익(신용전기)'!$E$5:$F$1005,2,0)),0,VLOOKUP(C70,'[1]손익(신용전기)'!$E$5:$F$1005,2,0))</f>
        <v>0</v>
      </c>
      <c r="F70" s="321" t="s">
        <v>862</v>
      </c>
      <c r="G70" s="181" t="s">
        <v>863</v>
      </c>
      <c r="H70" s="319"/>
      <c r="I70" s="320"/>
      <c r="J70" s="320"/>
    </row>
    <row r="71" spans="1:10" ht="17.25" customHeight="1">
      <c r="A71" s="95">
        <v>4</v>
      </c>
      <c r="B71" s="52" t="s">
        <v>864</v>
      </c>
      <c r="C71" s="293">
        <v>173900</v>
      </c>
      <c r="D71" s="54">
        <f>IF(ISERROR(VLOOKUP(C71,'[1]손익(신용)'!$B$5:$C$1005,2,0)),0,VLOOKUP(C71,'[1]손익(신용)'!$B$5:$C$1005,2,0))+IF(ISERROR(VLOOKUP(C71,'[1]손익(신용)'!$E$5:$F$1005,2,0)),0,VLOOKUP(C71,'[1]손익(신용)'!$E$5:$F$1005,2,0))</f>
        <v>24940</v>
      </c>
      <c r="E71" s="54">
        <f>IF(ISERROR(VLOOKUP(C71,'[1]손익(신용전기)'!$B$5:$C$1005,2,0)),0,VLOOKUP(C71,'[1]손익(신용전기)'!$B$5:$C$1005,2,0))+IF(ISERROR(VLOOKUP(C71,'[1]손익(신용전기)'!$E$5:$F$1005,2,0)),0,VLOOKUP(C71,'[1]손익(신용전기)'!$E$5:$F$1005,2,0))</f>
        <v>12683</v>
      </c>
      <c r="F71" s="283"/>
      <c r="G71" s="322" t="s">
        <v>865</v>
      </c>
      <c r="H71" s="323"/>
      <c r="I71" s="324"/>
      <c r="J71" s="324"/>
    </row>
    <row r="72" spans="1:10" ht="17.25" customHeight="1">
      <c r="A72" s="327">
        <v>5</v>
      </c>
      <c r="B72" s="99" t="s">
        <v>866</v>
      </c>
      <c r="C72" s="293">
        <v>173700</v>
      </c>
      <c r="D72" s="502">
        <f>IF(ISERROR(VLOOKUP(C72,'[1]손익(신용)'!$B$5:$C$1005,2,0)),0,VLOOKUP(C72,'[1]손익(신용)'!$B$5:$C$1005,2,0))+IF(ISERROR(VLOOKUP(C72,'[1]손익(신용)'!$E$5:$F$1005,2,0)),0,VLOOKUP(C72,'[1]손익(신용)'!$E$5:$F$1005,2,0))-IF(ISERROR(VLOOKUP(159902,'[1]손익(신용)'!$B$5:$C$1005,2,0)),0,VLOOKUP(159902,'[1]손익(신용)'!$B$5:$C$1005,2,0))-IF(ISERROR(VLOOKUP(159902,'[1]손익(신용)'!$E$5:$F$1005,2,0)),0,VLOOKUP(159902,'[1]손익(신용)'!$E$5:$F$1005,2,0))</f>
        <v>30966</v>
      </c>
      <c r="E72" s="502">
        <f>IF(ISERROR(VLOOKUP(C72,'[1]손익(신용전기)'!$B$5:$C$1005,2,0)),0,VLOOKUP(C72,'[1]손익(신용전기)'!$B$5:$C$1005,2,0))+IF(ISERROR(VLOOKUP(C72,'[1]손익(신용전기)'!$E$5:$F$1005,2,0)),0,VLOOKUP(C72,'[1]손익(신용전기)'!$E$5:$F$1005,2,0))-IF(ISERROR(VLOOKUP(159902,'[1]손익(신용전기)'!$B$5:$C$1005,2,0)),0,VLOOKUP(159902,'[1]손익(신용전기)'!$B$5:$C$1005,2,0))-IF(ISERROR(VLOOKUP(159902,'[1]손익(신용전기)'!$E$5:$F$1005,2,0)),0,VLOOKUP(159902,'[1]손익(신용전기)'!$E$5:$F$1005,2,0))</f>
        <v>40088</v>
      </c>
      <c r="F72" s="291"/>
      <c r="G72" s="325" t="s">
        <v>867</v>
      </c>
      <c r="H72" s="323"/>
      <c r="I72" s="326"/>
      <c r="J72" s="326"/>
    </row>
  </sheetData>
  <sheetProtection/>
  <mergeCells count="5">
    <mergeCell ref="A1:J1"/>
    <mergeCell ref="A2:J2"/>
    <mergeCell ref="A3:J3"/>
    <mergeCell ref="A5:B6"/>
    <mergeCell ref="F5:G6"/>
  </mergeCells>
  <printOptions/>
  <pageMargins left="0.4330708661417323" right="0.4330708661417323" top="0.5905511811023623" bottom="0.5" header="0.5" footer="0.5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showZeros="0" zoomScalePageLayoutView="0" workbookViewId="0" topLeftCell="A73">
      <selection activeCell="D33" sqref="D33"/>
    </sheetView>
  </sheetViews>
  <sheetFormatPr defaultColWidth="7.5546875" defaultRowHeight="13.5"/>
  <cols>
    <col min="1" max="1" width="2.77734375" style="28" customWidth="1"/>
    <col min="2" max="2" width="18.88671875" style="28" customWidth="1"/>
    <col min="3" max="3" width="6.21484375" style="172" hidden="1" customWidth="1"/>
    <col min="4" max="5" width="14.99609375" style="28" customWidth="1"/>
    <col min="6" max="6" width="2.4453125" style="28" customWidth="1"/>
    <col min="7" max="7" width="3.3359375" style="28" customWidth="1"/>
    <col min="8" max="8" width="19.21484375" style="28" customWidth="1"/>
    <col min="9" max="9" width="6.21484375" style="173" hidden="1" customWidth="1"/>
    <col min="10" max="11" width="14.99609375" style="28" customWidth="1"/>
    <col min="12" max="13" width="13.10546875" style="28" customWidth="1"/>
    <col min="14" max="16384" width="7.5546875" style="28" customWidth="1"/>
  </cols>
  <sheetData>
    <row r="1" spans="1:11" ht="27">
      <c r="A1" s="672" t="s">
        <v>927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</row>
    <row r="2" spans="1:11" ht="15" customHeight="1">
      <c r="A2" s="704" t="s">
        <v>677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</row>
    <row r="3" spans="1:11" ht="15" customHeight="1">
      <c r="A3" s="704" t="s">
        <v>633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</row>
    <row r="4" spans="1:11" ht="15" customHeight="1">
      <c r="A4" s="329" t="s">
        <v>1150</v>
      </c>
      <c r="K4" s="174" t="s">
        <v>309</v>
      </c>
    </row>
    <row r="5" spans="1:11" ht="12" customHeight="1">
      <c r="A5" s="658" t="s">
        <v>686</v>
      </c>
      <c r="B5" s="659"/>
      <c r="C5" s="330"/>
      <c r="D5" s="40" t="s">
        <v>631</v>
      </c>
      <c r="E5" s="40" t="s">
        <v>676</v>
      </c>
      <c r="F5" s="658" t="s">
        <v>688</v>
      </c>
      <c r="G5" s="661"/>
      <c r="H5" s="659"/>
      <c r="I5" s="331"/>
      <c r="J5" s="40" t="s">
        <v>631</v>
      </c>
      <c r="K5" s="40" t="s">
        <v>632</v>
      </c>
    </row>
    <row r="6" spans="1:11" ht="12" customHeight="1">
      <c r="A6" s="658" t="s">
        <v>689</v>
      </c>
      <c r="B6" s="659"/>
      <c r="C6" s="330"/>
      <c r="D6" s="40" t="s">
        <v>493</v>
      </c>
      <c r="E6" s="40" t="s">
        <v>493</v>
      </c>
      <c r="F6" s="658" t="s">
        <v>689</v>
      </c>
      <c r="G6" s="661"/>
      <c r="H6" s="659"/>
      <c r="I6" s="331"/>
      <c r="J6" s="40" t="s">
        <v>493</v>
      </c>
      <c r="K6" s="40" t="s">
        <v>493</v>
      </c>
    </row>
    <row r="7" spans="1:11" ht="12" customHeight="1">
      <c r="A7" s="177" t="s">
        <v>690</v>
      </c>
      <c r="B7" s="76" t="s">
        <v>1151</v>
      </c>
      <c r="C7" s="178"/>
      <c r="D7" s="41">
        <f>SUM(D8,D37)</f>
        <v>11746302</v>
      </c>
      <c r="E7" s="41">
        <f>SUM(E8,E37)</f>
        <v>12030247</v>
      </c>
      <c r="F7" s="700" t="s">
        <v>589</v>
      </c>
      <c r="G7" s="332" t="s">
        <v>590</v>
      </c>
      <c r="H7" s="181" t="s">
        <v>1152</v>
      </c>
      <c r="I7" s="182"/>
      <c r="J7" s="41">
        <f>SUM(J8:J14,J16:J27)-SUM(J15)</f>
        <v>9140388</v>
      </c>
      <c r="K7" s="41">
        <f>SUM(K8:K14,K16:K27)-SUM(K15)</f>
        <v>4756141</v>
      </c>
    </row>
    <row r="8" spans="1:11" ht="12" customHeight="1">
      <c r="A8" s="333" t="s">
        <v>928</v>
      </c>
      <c r="B8" s="334" t="s">
        <v>1153</v>
      </c>
      <c r="C8" s="196"/>
      <c r="D8" s="335">
        <f>SUM(D9:D12,D15,D17,D19:D24,D26,D28,D30:D31,D34:D35)-SUM(D13:D14,D16,D18,D25,D27,D29,D32:D33,D36)</f>
        <v>10100423</v>
      </c>
      <c r="E8" s="335">
        <f>SUM(E9:E12,E15,E17,E19:E24,E26,E28,E30:E31,E34:E35)-SUM(E13:E14,E16,E18,E25,E27,E29,E32:E33,E36)</f>
        <v>10636288</v>
      </c>
      <c r="F8" s="701"/>
      <c r="G8" s="336">
        <v>1</v>
      </c>
      <c r="H8" s="189" t="s">
        <v>353</v>
      </c>
      <c r="I8" s="195">
        <v>231000</v>
      </c>
      <c r="J8" s="501">
        <f>IF(ISERROR(VLOOKUP(I8,'[1]잔액(일반)'!$B$5:$C$1005,2,0)),0,VLOOKUP(I8,'[1]잔액(일반)'!$B$5:$C$1005,2,0))+IF(ISERROR(VLOOKUP(I8,'[1]잔액(일반)'!$E$5:$F$1005,2,0)),0,VLOOKUP(I8,'[1]잔액(일반)'!$E$5:$F$1005,2,0))</f>
        <v>276525</v>
      </c>
      <c r="K8" s="501">
        <f>IF(ISERROR(VLOOKUP(I8,'[1]잔액(일반전기)'!$B$5:$C$1005,2,0)),0,VLOOKUP(I8,'[1]잔액(일반전기)'!$B$5:$C$1005,2,0))+IF(ISERROR(VLOOKUP(I8,'[1]잔액(일반전기)'!$E$5:$F$1005,2,0)),0,VLOOKUP(I8,'[1]잔액(일반전기)'!$E$5:$F$1005,2,0))</f>
        <v>125151</v>
      </c>
    </row>
    <row r="9" spans="1:11" ht="12" customHeight="1">
      <c r="A9" s="337">
        <v>1</v>
      </c>
      <c r="B9" s="184" t="s">
        <v>352</v>
      </c>
      <c r="C9" s="257">
        <v>210200</v>
      </c>
      <c r="D9" s="512">
        <f>IF(ISERROR(VLOOKUP(C9,'[1]잔액(일반)'!$B$5:$C$1005,2,0)),0,VLOOKUP(C9,'[1]잔액(일반)'!$B$5:$C$1005,2,0))+IF(ISERROR(VLOOKUP(C9,'[1]잔액(일반)'!$E$5:$F$1005,2,0)),0,VLOOKUP(C9,'[1]잔액(일반)'!$E$5:$F$1005,2,0))</f>
        <v>0</v>
      </c>
      <c r="E9" s="512">
        <f>IF(ISERROR(VLOOKUP(C9,'[1]잔액(일반전기)'!$B$5:$C$1005,2,0)),0,VLOOKUP(C9,'[1]잔액(일반전기)'!$B$5:$C$1005,2,0))+IF(ISERROR(VLOOKUP(C9,'[1]잔액(일반전기)'!$E$5:$F$1005,2,0)),0,VLOOKUP(C9,'[1]잔액(일반전기)'!$E$5:$F$1005,2,0))</f>
        <v>0</v>
      </c>
      <c r="F9" s="701"/>
      <c r="G9" s="338">
        <v>2</v>
      </c>
      <c r="H9" s="194" t="s">
        <v>354</v>
      </c>
      <c r="I9" s="195">
        <v>231100</v>
      </c>
      <c r="J9" s="500">
        <f>IF(ISERROR(VLOOKUP(I9,'[1]잔액(일반)'!$B$5:$C$1005,2,0)),0,VLOOKUP(I9,'[1]잔액(일반)'!$B$5:$C$1005,2,0))+IF(ISERROR(VLOOKUP(I9,'[1]잔액(일반)'!$E$5:$F$1005,2,0)),0,VLOOKUP(I9,'[1]잔액(일반)'!$E$5:$F$1005,2,0))</f>
        <v>4507</v>
      </c>
      <c r="K9" s="500">
        <f>IF(ISERROR(VLOOKUP(I9,'[1]잔액(일반전기)'!$B$5:$C$1005,2,0)),0,VLOOKUP(I9,'[1]잔액(일반전기)'!$B$5:$C$1005,2,0))+IF(ISERROR(VLOOKUP(I9,'[1]잔액(일반전기)'!$E$5:$F$1005,2,0)),0,VLOOKUP(I9,'[1]잔액(일반전기)'!$E$5:$F$1005,2,0))</f>
        <v>4844</v>
      </c>
    </row>
    <row r="10" spans="1:11" ht="12" customHeight="1">
      <c r="A10" s="228">
        <v>2</v>
      </c>
      <c r="B10" s="192" t="s">
        <v>1154</v>
      </c>
      <c r="C10" s="185">
        <v>210500</v>
      </c>
      <c r="D10" s="504">
        <f>IF(ISERROR(VLOOKUP(C10,'[1]잔액(일반)'!$B$5:$C$1005,2,0)),0,VLOOKUP(C10,'[1]잔액(일반)'!$B$5:$C$1005,2,0))+IF(ISERROR(VLOOKUP(C10,'[1]잔액(일반)'!$E$5:$F$1005,2,0)),0,VLOOKUP(C10,'[1]잔액(일반)'!$E$5:$F$1005,2,0))</f>
        <v>0</v>
      </c>
      <c r="E10" s="504">
        <f>IF(ISERROR(VLOOKUP(C10,'[1]잔액(일반전기)'!$B$5:$C$1005,2,0)),0,VLOOKUP(C10,'[1]잔액(일반전기)'!$B$5:$C$1005,2,0))+IF(ISERROR(VLOOKUP(C10,'[1]잔액(일반전기)'!$E$5:$F$1005,2,0)),0,VLOOKUP(C10,'[1]잔액(일반전기)'!$E$5:$F$1005,2,0))</f>
        <v>0</v>
      </c>
      <c r="F10" s="701"/>
      <c r="G10" s="338">
        <v>3</v>
      </c>
      <c r="H10" s="194" t="s">
        <v>356</v>
      </c>
      <c r="I10" s="195">
        <v>232000</v>
      </c>
      <c r="J10" s="500">
        <f>IF(ISERROR(VLOOKUP(I10,'[1]잔액(일반)'!$B$5:$C$1005,2,0)),0,VLOOKUP(I10,'[1]잔액(일반)'!$B$5:$C$1005,2,0))+IF(ISERROR(VLOOKUP(I10,'[1]잔액(일반)'!$E$5:$F$1005,2,0)),0,VLOOKUP(I10,'[1]잔액(일반)'!$E$5:$F$1005,2,0))</f>
        <v>335503</v>
      </c>
      <c r="K10" s="500">
        <f>IF(ISERROR(VLOOKUP(I10,'[1]잔액(일반전기)'!$B$5:$C$1005,2,0)),0,VLOOKUP(I10,'[1]잔액(일반전기)'!$B$5:$C$1005,2,0))+IF(ISERROR(VLOOKUP(I10,'[1]잔액(일반전기)'!$E$5:$F$1005,2,0)),0,VLOOKUP(I10,'[1]잔액(일반전기)'!$E$5:$F$1005,2,0))</f>
        <v>179680</v>
      </c>
    </row>
    <row r="11" spans="1:11" ht="12" customHeight="1">
      <c r="A11" s="228">
        <v>3</v>
      </c>
      <c r="B11" s="192" t="s">
        <v>929</v>
      </c>
      <c r="C11" s="185">
        <v>210600</v>
      </c>
      <c r="D11" s="504">
        <f>IF(ISERROR(VLOOKUP(C11,'[1]잔액(일반)'!$B$5:$C$1005,2,0)),0,VLOOKUP(C11,'[1]잔액(일반)'!$B$5:$C$1005,2,0))+IF(ISERROR(VLOOKUP(C11,'[1]잔액(일반)'!$E$5:$F$1005,2,0)),0,VLOOKUP(C11,'[1]잔액(일반)'!$E$5:$F$1005,2,0))</f>
        <v>0</v>
      </c>
      <c r="E11" s="504">
        <f>IF(ISERROR(VLOOKUP(C11,'[1]잔액(일반전기)'!$B$5:$C$1005,2,0)),0,VLOOKUP(C11,'[1]잔액(일반전기)'!$B$5:$C$1005,2,0))+IF(ISERROR(VLOOKUP(C11,'[1]잔액(일반전기)'!$E$5:$F$1005,2,0)),0,VLOOKUP(C11,'[1]잔액(일반전기)'!$E$5:$F$1005,2,0))</f>
        <v>0</v>
      </c>
      <c r="F11" s="701"/>
      <c r="G11" s="338">
        <v>4</v>
      </c>
      <c r="H11" s="194" t="s">
        <v>1155</v>
      </c>
      <c r="I11" s="195">
        <v>232100</v>
      </c>
      <c r="J11" s="500">
        <f>IF(ISERROR(VLOOKUP(I11,'[1]잔액(일반)'!$B$5:$C$1005,2,0)),0,VLOOKUP(I11,'[1]잔액(일반)'!$B$5:$C$1005,2,0))+IF(ISERROR(VLOOKUP(I11,'[1]잔액(일반)'!$E$5:$F$1005,2,0)),0,VLOOKUP(I11,'[1]잔액(일반)'!$E$5:$F$1005,2,0))</f>
        <v>0</v>
      </c>
      <c r="K11" s="500">
        <f>IF(ISERROR(VLOOKUP(I11,'[1]잔액(일반전기)'!$B$5:$C$1005,2,0)),0,VLOOKUP(I11,'[1]잔액(일반전기)'!$B$5:$C$1005,2,0))+IF(ISERROR(VLOOKUP(I11,'[1]잔액(일반전기)'!$E$5:$F$1005,2,0)),0,VLOOKUP(I11,'[1]잔액(일반전기)'!$E$5:$F$1005,2,0))</f>
        <v>0</v>
      </c>
    </row>
    <row r="12" spans="1:11" ht="12" customHeight="1">
      <c r="A12" s="228">
        <v>4</v>
      </c>
      <c r="B12" s="192" t="s">
        <v>355</v>
      </c>
      <c r="C12" s="185">
        <v>210700</v>
      </c>
      <c r="D12" s="504">
        <f>IF(ISERROR(VLOOKUP(C12,'[1]잔액(일반)'!$B$5:$C$1005,2,0)),0,VLOOKUP(C12,'[1]잔액(일반)'!$B$5:$C$1005,2,0))+IF(ISERROR(VLOOKUP(C12,'[1]잔액(일반)'!$E$5:$F$1005,2,0)),0,VLOOKUP(C12,'[1]잔액(일반)'!$E$5:$F$1005,2,0))</f>
        <v>5273229</v>
      </c>
      <c r="E12" s="504">
        <f>IF(ISERROR(VLOOKUP(C12,'[1]잔액(일반전기)'!$B$5:$C$1005,2,0)),0,VLOOKUP(C12,'[1]잔액(일반전기)'!$B$5:$C$1005,2,0))+IF(ISERROR(VLOOKUP(C12,'[1]잔액(일반전기)'!$E$5:$F$1005,2,0)),0,VLOOKUP(C12,'[1]잔액(일반전기)'!$E$5:$F$1005,2,0))</f>
        <v>4935313</v>
      </c>
      <c r="F12" s="701"/>
      <c r="G12" s="338">
        <v>5</v>
      </c>
      <c r="H12" s="194" t="s">
        <v>419</v>
      </c>
      <c r="I12" s="195">
        <v>232200</v>
      </c>
      <c r="J12" s="500">
        <f>IF(ISERROR(VLOOKUP(I12,'[1]잔액(일반)'!$B$5:$C$1005,2,0)),0,VLOOKUP(I12,'[1]잔액(일반)'!$B$5:$C$1005,2,0))+IF(ISERROR(VLOOKUP(I12,'[1]잔액(일반)'!$E$5:$F$1005,2,0)),0,VLOOKUP(I12,'[1]잔액(일반)'!$E$5:$F$1005,2,0))</f>
        <v>10434</v>
      </c>
      <c r="K12" s="500">
        <f>IF(ISERROR(VLOOKUP(I12,'[1]잔액(일반전기)'!$B$5:$C$1005,2,0)),0,VLOOKUP(I12,'[1]잔액(일반전기)'!$B$5:$C$1005,2,0))+IF(ISERROR(VLOOKUP(I12,'[1]잔액(일반전기)'!$E$5:$F$1005,2,0)),0,VLOOKUP(I12,'[1]잔액(일반전기)'!$E$5:$F$1005,2,0))</f>
        <v>4833</v>
      </c>
    </row>
    <row r="13" spans="1:11" ht="12" customHeight="1">
      <c r="A13" s="228"/>
      <c r="B13" s="57" t="s">
        <v>418</v>
      </c>
      <c r="C13" s="339">
        <v>244101</v>
      </c>
      <c r="D13" s="504">
        <f>IF(ISERROR(VLOOKUP(C13,'[1]잔액(일반)'!$B$5:$C$1005,2,0)),0,VLOOKUP(C13,'[1]잔액(일반)'!$B$5:$C$1005,2,0))+IF(ISERROR(VLOOKUP(C13,'[1]잔액(일반)'!$E$5:$F$1005,2,0)),0,VLOOKUP(C13,'[1]잔액(일반)'!$E$5:$F$1005,2,0))</f>
        <v>192196</v>
      </c>
      <c r="E13" s="504">
        <f>IF(ISERROR(VLOOKUP(C13,'[1]잔액(일반전기)'!$B$5:$C$1005,2,0)),0,VLOOKUP(C13,'[1]잔액(일반전기)'!$B$5:$C$1005,2,0))+IF(ISERROR(VLOOKUP(C13,'[1]잔액(일반전기)'!$E$5:$F$1005,2,0)),0,VLOOKUP(C13,'[1]잔액(일반전기)'!$E$5:$F$1005,2,0))</f>
        <v>328305</v>
      </c>
      <c r="F13" s="701"/>
      <c r="G13" s="338">
        <v>6</v>
      </c>
      <c r="H13" s="194" t="s">
        <v>421</v>
      </c>
      <c r="I13" s="195">
        <v>232500</v>
      </c>
      <c r="J13" s="500">
        <f>IF(ISERROR(VLOOKUP(I13,'[1]잔액(일반)'!$B$5:$C$1005,2,0)),0,VLOOKUP(I13,'[1]잔액(일반)'!$B$5:$C$1005,2,0))+IF(ISERROR(VLOOKUP(I13,'[1]잔액(일반)'!$E$5:$F$1005,2,0)),0,VLOOKUP(I13,'[1]잔액(일반)'!$E$5:$F$1005,2,0))</f>
        <v>20684</v>
      </c>
      <c r="K13" s="500">
        <f>IF(ISERROR(VLOOKUP(I13,'[1]잔액(일반전기)'!$B$5:$C$1005,2,0)),0,VLOOKUP(I13,'[1]잔액(일반전기)'!$B$5:$C$1005,2,0))+IF(ISERROR(VLOOKUP(I13,'[1]잔액(일반전기)'!$E$5:$F$1005,2,0)),0,VLOOKUP(I13,'[1]잔액(일반전기)'!$E$5:$F$1005,2,0))</f>
        <v>25997</v>
      </c>
    </row>
    <row r="14" spans="1:11" ht="12" customHeight="1">
      <c r="A14" s="228"/>
      <c r="B14" s="57" t="s">
        <v>714</v>
      </c>
      <c r="C14" s="339">
        <v>244402</v>
      </c>
      <c r="D14" s="504">
        <f>IF(ISERROR(VLOOKUP(C14,'[1]잔액(일반)'!$B$5:$C$1005,2,0)),0,VLOOKUP(C14,'[1]잔액(일반)'!$B$5:$C$1005,2,0))+IF(ISERROR(VLOOKUP(C14,'[1]잔액(일반)'!$E$5:$F$1005,2,0)),0,VLOOKUP(C14,'[1]잔액(일반)'!$E$5:$F$1005,2,0))</f>
        <v>0</v>
      </c>
      <c r="E14" s="504">
        <f>IF(ISERROR(VLOOKUP(C14,'[1]잔액(일반전기)'!$B$5:$C$1005,2,0)),0,VLOOKUP(C14,'[1]잔액(일반전기)'!$B$5:$C$1005,2,0))+IF(ISERROR(VLOOKUP(C14,'[1]잔액(일반전기)'!$E$5:$F$1005,2,0)),0,VLOOKUP(C14,'[1]잔액(일반전기)'!$E$5:$F$1005,2,0))</f>
        <v>0</v>
      </c>
      <c r="F14" s="701"/>
      <c r="G14" s="338">
        <v>7</v>
      </c>
      <c r="H14" s="194" t="s">
        <v>422</v>
      </c>
      <c r="I14" s="195">
        <v>233000</v>
      </c>
      <c r="J14" s="500">
        <f>IF(ISERROR(VLOOKUP(I14,'[1]잔액(일반)'!$B$5:$C$1005,2,0)),0,VLOOKUP(I14,'[1]잔액(일반)'!$B$5:$C$1005,2,0))+IF(ISERROR(VLOOKUP(I14,'[1]잔액(일반)'!$E$5:$F$1005,2,0)),0,VLOOKUP(I14,'[1]잔액(일반)'!$E$5:$F$1005,2,0))</f>
        <v>7900000</v>
      </c>
      <c r="K14" s="500">
        <f>IF(ISERROR(VLOOKUP(I14,'[1]잔액(일반전기)'!$B$5:$C$1005,2,0)),0,VLOOKUP(I14,'[1]잔액(일반전기)'!$B$5:$C$1005,2,0))+IF(ISERROR(VLOOKUP(I14,'[1]잔액(일반전기)'!$E$5:$F$1005,2,0)),0,VLOOKUP(I14,'[1]잔액(일반전기)'!$E$5:$F$1005,2,0))</f>
        <v>3840000</v>
      </c>
    </row>
    <row r="15" spans="1:11" ht="12" customHeight="1">
      <c r="A15" s="228">
        <v>5</v>
      </c>
      <c r="B15" s="192" t="s">
        <v>426</v>
      </c>
      <c r="C15" s="185">
        <v>210800</v>
      </c>
      <c r="D15" s="504">
        <f>IF(ISERROR(VLOOKUP(C15,'[1]잔액(일반)'!$B$5:$C$1005,2,0)),0,VLOOKUP(C15,'[1]잔액(일반)'!$B$5:$C$1005,2,0))+IF(ISERROR(VLOOKUP(C15,'[1]잔액(일반)'!$E$5:$F$1005,2,0)),0,VLOOKUP(C15,'[1]잔액(일반)'!$E$5:$F$1005,2,0))</f>
        <v>0</v>
      </c>
      <c r="E15" s="504">
        <f>IF(ISERROR(VLOOKUP(C15,'[1]잔액(일반전기)'!$B$5:$C$1005,2,0)),0,VLOOKUP(C15,'[1]잔액(일반전기)'!$B$5:$C$1005,2,0))+IF(ISERROR(VLOOKUP(C15,'[1]잔액(일반전기)'!$E$5:$F$1005,2,0)),0,VLOOKUP(C15,'[1]잔액(일반전기)'!$E$5:$F$1005,2,0))</f>
        <v>0</v>
      </c>
      <c r="F15" s="701"/>
      <c r="G15" s="338"/>
      <c r="H15" s="204" t="s">
        <v>591</v>
      </c>
      <c r="I15" s="190"/>
      <c r="J15" s="500">
        <f>IF(ISERROR(VLOOKUP(233021,'[1]잔액(일반)'!$B$5:$C$1005,2,0)),0,VLOOKUP(233021,'[1]잔액(일반)'!$B$5:$C$1005,2,0))+IF(ISERROR(VLOOKUP(233021,'[1]잔액(일반)'!$E$5:$F$1005,2,0)),0,VLOOKUP(233021,'[1]잔액(일반)'!$E$5:$F$1005,2,0))+IF(ISERROR(VLOOKUP(233031,'[1]잔액(일반)'!$B$5:$C$1005,2,0)),0,VLOOKUP(233031,'[1]잔액(일반)'!$B$5:$C$1005,2,0))+IF(ISERROR(VLOOKUP(233031,'[1]잔액(일반)'!$E$5:$F$1005,2,0)),0,VLOOKUP(233031,'[1]잔액(일반)'!$E$5:$F$1005,2,0))+IF(ISERROR(VLOOKUP(233036,'[1]잔액(일반)'!$B$5:$C$1005,2,0)),0,VLOOKUP(233036,'[1]잔액(일반)'!$B$5:$C$1005,2,0))+IF(ISERROR(VLOOKUP(233036,'[1]잔액(일반)'!$E$5:$F$1005,2,0)),0,VLOOKUP(233036,'[1]잔액(일반)'!$E$5:$F$1005,2,0))+IF(ISERROR(VLOOKUP(233069,'[1]잔액(일반)'!$B$5:$C$1005,2,0)),0,VLOOKUP(233069,'[1]잔액(일반)'!$B$5:$C$1005,2,0))+IF(ISERROR(VLOOKUP(233069,'[1]잔액(일반)'!$E$5:$F$1005,2,0)),0,VLOOKUP(233069,'[1]잔액(일반)'!$E$5:$F$1005,2,0))</f>
        <v>0</v>
      </c>
      <c r="K15" s="500">
        <f>IF(ISERROR(VLOOKUP(233021,'[1]잔액(일반전기)'!$B$5:$C$1005,2,0)),0,VLOOKUP(233021,'[1]잔액(일반전기)'!$B$5:$C$1005,2,0))+IF(ISERROR(VLOOKUP(233021,'[1]잔액(일반전기)'!$E$5:$F$1005,2,0)),0,VLOOKUP(233021,'[1]잔액(일반전기)'!$E$5:$F$1005,2,0))+IF(ISERROR(VLOOKUP(233031,'[1]잔액(일반전기)'!$B$5:$C$1005,2,0)),0,VLOOKUP(233031,'[1]잔액(일반전기)'!$B$5:$C$1005,2,0))+IF(ISERROR(VLOOKUP(233031,'[1]잔액(일반전기)'!$E$5:$F$1005,2,0)),0,VLOOKUP(233031,'[1]잔액(일반전기)'!$E$5:$F$1005,2,0))+IF(ISERROR(VLOOKUP(233036,'[1]잔액(일반전기)'!$B$5:$C$1005,2,0)),0,VLOOKUP(233036,'[1]잔액(일반전기)'!$B$5:$C$1005,2,0))+IF(ISERROR(VLOOKUP(233036,'[1]잔액(일반전기)'!$E$5:$F$1005,2,0)),0,VLOOKUP(233036,'[1]잔액(일반전기)'!$E$5:$F$1005,2,0))+IF(ISERROR(VLOOKUP(233069,'[1]잔액(일반전기)'!$B$5:$C$1005,2,0)),0,VLOOKUP(233069,'[1]잔액(일반전기)'!$B$5:$C$1005,2,0))+IF(ISERROR(VLOOKUP(233069,'[1]잔액(일반전기)'!$E$5:$F$1005,2,0)),0,VLOOKUP(233069,'[1]잔액(일반전기)'!$E$5:$F$1005,2,0))</f>
        <v>0</v>
      </c>
    </row>
    <row r="16" spans="1:11" ht="12" customHeight="1">
      <c r="A16" s="228"/>
      <c r="B16" s="57" t="s">
        <v>418</v>
      </c>
      <c r="C16" s="196"/>
      <c r="D16" s="504"/>
      <c r="E16" s="504"/>
      <c r="F16" s="701"/>
      <c r="G16" s="338">
        <v>8</v>
      </c>
      <c r="H16" s="194" t="s">
        <v>423</v>
      </c>
      <c r="I16" s="195">
        <v>233300</v>
      </c>
      <c r="J16" s="500">
        <f>IF(ISERROR(VLOOKUP(I16,'[1]잔액(일반)'!$B$5:$C$1005,2,0)),0,VLOOKUP(I16,'[1]잔액(일반)'!$B$5:$C$1005,2,0))+IF(ISERROR(VLOOKUP(I16,'[1]잔액(일반)'!$E$5:$F$1005,2,0)),0,VLOOKUP(I16,'[1]잔액(일반)'!$E$5:$F$1005,2,0))</f>
        <v>0</v>
      </c>
      <c r="K16" s="500">
        <f>IF(ISERROR(VLOOKUP(I16,'[1]잔액(일반전기)'!$B$5:$C$1005,2,0)),0,VLOOKUP(I16,'[1]잔액(일반전기)'!$B$5:$C$1005,2,0))+IF(ISERROR(VLOOKUP(I16,'[1]잔액(일반전기)'!$E$5:$F$1005,2,0)),0,VLOOKUP(I16,'[1]잔액(일반전기)'!$E$5:$F$1005,2,0))</f>
        <v>0</v>
      </c>
    </row>
    <row r="17" spans="1:11" ht="12" customHeight="1">
      <c r="A17" s="228">
        <v>6</v>
      </c>
      <c r="B17" s="192" t="s">
        <v>428</v>
      </c>
      <c r="C17" s="185">
        <v>210900</v>
      </c>
      <c r="D17" s="504">
        <f>IF(ISERROR(VLOOKUP(C17,'[1]잔액(일반)'!$B$5:$C$1005,2,0)),0,VLOOKUP(C17,'[1]잔액(일반)'!$B$5:$C$1005,2,0))+IF(ISERROR(VLOOKUP(C17,'[1]잔액(일반)'!$E$5:$F$1005,2,0)),0,VLOOKUP(C17,'[1]잔액(일반)'!$E$5:$F$1005,2,0))</f>
        <v>4833808</v>
      </c>
      <c r="E17" s="504">
        <f>IF(ISERROR(VLOOKUP(C17,'[1]잔액(일반전기)'!$B$5:$C$1005,2,0)),0,VLOOKUP(C17,'[1]잔액(일반전기)'!$B$5:$C$1005,2,0))+IF(ISERROR(VLOOKUP(C17,'[1]잔액(일반전기)'!$E$5:$F$1005,2,0)),0,VLOOKUP(C17,'[1]잔액(일반전기)'!$E$5:$F$1005,2,0))</f>
        <v>5723602</v>
      </c>
      <c r="F17" s="701"/>
      <c r="G17" s="338">
        <v>9</v>
      </c>
      <c r="H17" s="194" t="s">
        <v>425</v>
      </c>
      <c r="I17" s="195">
        <v>233400</v>
      </c>
      <c r="J17" s="500">
        <f>IF(ISERROR(VLOOKUP(I17,'[1]잔액(일반)'!$B$5:$C$1005,2,0)),0,VLOOKUP(I17,'[1]잔액(일반)'!$B$5:$C$1005,2,0))+IF(ISERROR(VLOOKUP(I17,'[1]잔액(일반)'!$E$5:$F$1005,2,0)),0,VLOOKUP(I17,'[1]잔액(일반)'!$E$5:$F$1005,2,0))</f>
        <v>304158</v>
      </c>
      <c r="K17" s="500">
        <f>IF(ISERROR(VLOOKUP(I17,'[1]잔액(일반전기)'!$B$5:$C$1005,2,0)),0,VLOOKUP(I17,'[1]잔액(일반전기)'!$B$5:$C$1005,2,0))+IF(ISERROR(VLOOKUP(I17,'[1]잔액(일반전기)'!$E$5:$F$1005,2,0)),0,VLOOKUP(I17,'[1]잔액(일반전기)'!$E$5:$F$1005,2,0))</f>
        <v>191710</v>
      </c>
    </row>
    <row r="18" spans="1:11" ht="12" customHeight="1">
      <c r="A18" s="228"/>
      <c r="B18" s="57" t="s">
        <v>418</v>
      </c>
      <c r="C18" s="196"/>
      <c r="D18" s="504">
        <v>130912</v>
      </c>
      <c r="E18" s="504"/>
      <c r="F18" s="701"/>
      <c r="G18" s="338">
        <v>10</v>
      </c>
      <c r="H18" s="194" t="s">
        <v>427</v>
      </c>
      <c r="I18" s="195">
        <v>233500</v>
      </c>
      <c r="J18" s="500">
        <f>IF(ISERROR(VLOOKUP(I18,'[1]잔액(일반)'!$B$5:$C$1005,2,0)),0,VLOOKUP(I18,'[1]잔액(일반)'!$B$5:$C$1005,2,0))+IF(ISERROR(VLOOKUP(I18,'[1]잔액(일반)'!$E$5:$F$1005,2,0)),0,VLOOKUP(I18,'[1]잔액(일반)'!$E$5:$F$1005,2,0))</f>
        <v>106519</v>
      </c>
      <c r="K18" s="500">
        <f>IF(ISERROR(VLOOKUP(I18,'[1]잔액(일반전기)'!$B$5:$C$1005,2,0)),0,VLOOKUP(I18,'[1]잔액(일반전기)'!$B$5:$C$1005,2,0))+IF(ISERROR(VLOOKUP(I18,'[1]잔액(일반전기)'!$E$5:$F$1005,2,0)),0,VLOOKUP(I18,'[1]잔액(일반전기)'!$E$5:$F$1005,2,0))</f>
        <v>211259</v>
      </c>
    </row>
    <row r="19" spans="1:11" ht="12" customHeight="1">
      <c r="A19" s="228">
        <v>7</v>
      </c>
      <c r="B19" s="192" t="s">
        <v>1156</v>
      </c>
      <c r="C19" s="185">
        <v>211000</v>
      </c>
      <c r="D19" s="504">
        <f>IF(ISERROR(VLOOKUP(C19,'[1]잔액(일반)'!$B$5:$C$1005,2,0)),0,VLOOKUP(C19,'[1]잔액(일반)'!$B$5:$C$1005,2,0))+IF(ISERROR(VLOOKUP(C19,'[1]잔액(일반)'!$E$5:$F$1005,2,0)),0,VLOOKUP(C19,'[1]잔액(일반)'!$E$5:$F$1005,2,0))</f>
        <v>0</v>
      </c>
      <c r="E19" s="504">
        <f>IF(ISERROR(VLOOKUP(C19,'[1]잔액(일반전기)'!$B$5:$C$1005,2,0)),0,VLOOKUP(C19,'[1]잔액(일반전기)'!$B$5:$C$1005,2,0))+IF(ISERROR(VLOOKUP(C19,'[1]잔액(일반전기)'!$E$5:$F$1005,2,0)),0,VLOOKUP(C19,'[1]잔액(일반전기)'!$E$5:$F$1005,2,0))</f>
        <v>0</v>
      </c>
      <c r="F19" s="701"/>
      <c r="G19" s="338">
        <v>11</v>
      </c>
      <c r="H19" s="194" t="s">
        <v>429</v>
      </c>
      <c r="I19" s="195">
        <v>233600</v>
      </c>
      <c r="J19" s="500">
        <f>IF(ISERROR(VLOOKUP(I19,'[1]잔액(일반)'!$B$5:$C$1005,2,0)),0,VLOOKUP(I19,'[1]잔액(일반)'!$B$5:$C$1005,2,0))+IF(ISERROR(VLOOKUP(I19,'[1]잔액(일반)'!$E$5:$F$1005,2,0)),0,VLOOKUP(I19,'[1]잔액(일반)'!$E$5:$F$1005,2,0))</f>
        <v>0</v>
      </c>
      <c r="K19" s="500">
        <f>IF(ISERROR(VLOOKUP(I19,'[1]잔액(일반전기)'!$B$5:$C$1005,2,0)),0,VLOOKUP(I19,'[1]잔액(일반전기)'!$B$5:$C$1005,2,0))+IF(ISERROR(VLOOKUP(I19,'[1]잔액(일반전기)'!$E$5:$F$1005,2,0)),0,VLOOKUP(I19,'[1]잔액(일반전기)'!$E$5:$F$1005,2,0))</f>
        <v>0</v>
      </c>
    </row>
    <row r="20" spans="1:11" ht="12" customHeight="1">
      <c r="A20" s="228">
        <v>8</v>
      </c>
      <c r="B20" s="192" t="s">
        <v>785</v>
      </c>
      <c r="C20" s="185">
        <v>211100</v>
      </c>
      <c r="D20" s="504">
        <f>IF(ISERROR(VLOOKUP(C20,'[1]잔액(일반)'!$B$5:$C$1005,2,0)),0,VLOOKUP(C20,'[1]잔액(일반)'!$B$5:$C$1005,2,0))+IF(ISERROR(VLOOKUP(C20,'[1]잔액(일반)'!$E$5:$F$1005,2,0)),0,VLOOKUP(C20,'[1]잔액(일반)'!$E$5:$F$1005,2,0))</f>
        <v>50056</v>
      </c>
      <c r="E20" s="504">
        <f>IF(ISERROR(VLOOKUP(C20,'[1]잔액(일반전기)'!$B$5:$C$1005,2,0)),0,VLOOKUP(C20,'[1]잔액(일반전기)'!$B$5:$C$1005,2,0))+IF(ISERROR(VLOOKUP(C20,'[1]잔액(일반전기)'!$E$5:$F$1005,2,0)),0,VLOOKUP(C20,'[1]잔액(일반전기)'!$E$5:$F$1005,2,0))</f>
        <v>29774</v>
      </c>
      <c r="F20" s="701"/>
      <c r="G20" s="338">
        <v>12</v>
      </c>
      <c r="H20" s="194" t="s">
        <v>592</v>
      </c>
      <c r="I20" s="195">
        <v>232300</v>
      </c>
      <c r="J20" s="500">
        <f>IF(ISERROR(VLOOKUP(I20,'[1]잔액(일반)'!$B$5:$C$1005,2,0)),0,VLOOKUP(I20,'[1]잔액(일반)'!$B$5:$C$1005,2,0))+IF(ISERROR(VLOOKUP(I20,'[1]잔액(일반)'!$E$5:$F$1005,2,0)),0,VLOOKUP(I20,'[1]잔액(일반)'!$E$5:$F$1005,2,0))</f>
        <v>0</v>
      </c>
      <c r="K20" s="500">
        <f>IF(ISERROR(VLOOKUP(I20,'[1]잔액(일반전기)'!$B$5:$C$1005,2,0)),0,VLOOKUP(I20,'[1]잔액(일반전기)'!$B$5:$C$1005,2,0))+IF(ISERROR(VLOOKUP(I20,'[1]잔액(일반전기)'!$E$5:$F$1005,2,0)),0,VLOOKUP(I20,'[1]잔액(일반전기)'!$E$5:$F$1005,2,0))</f>
        <v>0</v>
      </c>
    </row>
    <row r="21" spans="1:11" ht="12" customHeight="1">
      <c r="A21" s="228">
        <v>9</v>
      </c>
      <c r="B21" s="192" t="s">
        <v>432</v>
      </c>
      <c r="C21" s="185">
        <v>211200</v>
      </c>
      <c r="D21" s="504">
        <f>IF(ISERROR(VLOOKUP(C21,'[1]잔액(일반)'!$B$5:$C$1005,2,0)),0,VLOOKUP(C21,'[1]잔액(일반)'!$B$5:$C$1005,2,0))+IF(ISERROR(VLOOKUP(C21,'[1]잔액(일반)'!$E$5:$F$1005,2,0)),0,VLOOKUP(C21,'[1]잔액(일반)'!$E$5:$F$1005,2,0))</f>
        <v>0</v>
      </c>
      <c r="E21" s="504">
        <f>IF(ISERROR(VLOOKUP(C21,'[1]잔액(일반전기)'!$B$5:$C$1005,2,0)),0,VLOOKUP(C21,'[1]잔액(일반전기)'!$B$5:$C$1005,2,0))+IF(ISERROR(VLOOKUP(C21,'[1]잔액(일반전기)'!$E$5:$F$1005,2,0)),0,VLOOKUP(C21,'[1]잔액(일반전기)'!$E$5:$F$1005,2,0))</f>
        <v>0</v>
      </c>
      <c r="F21" s="701"/>
      <c r="G21" s="338">
        <v>13</v>
      </c>
      <c r="H21" s="194" t="s">
        <v>430</v>
      </c>
      <c r="I21" s="195">
        <v>234000</v>
      </c>
      <c r="J21" s="500">
        <f>IF(ISERROR(VLOOKUP(I21,'[1]잔액(일반)'!$B$5:$C$1005,2,0)),0,VLOOKUP(I21,'[1]잔액(일반)'!$B$5:$C$1005,2,0))+IF(ISERROR(VLOOKUP(I21,'[1]잔액(일반)'!$E$5:$F$1005,2,0)),0,VLOOKUP(I21,'[1]잔액(일반)'!$E$5:$F$1005,2,0))</f>
        <v>0</v>
      </c>
      <c r="K21" s="500">
        <f>IF(ISERROR(VLOOKUP(I21,'[1]잔액(일반전기)'!$B$5:$C$1005,2,0)),0,VLOOKUP(I21,'[1]잔액(일반전기)'!$B$5:$C$1005,2,0))+IF(ISERROR(VLOOKUP(I21,'[1]잔액(일반전기)'!$E$5:$F$1005,2,0)),0,VLOOKUP(I21,'[1]잔액(일반전기)'!$E$5:$F$1005,2,0))</f>
        <v>0</v>
      </c>
    </row>
    <row r="22" spans="1:11" ht="12" customHeight="1">
      <c r="A22" s="228">
        <v>10</v>
      </c>
      <c r="B22" s="192" t="s">
        <v>433</v>
      </c>
      <c r="C22" s="185">
        <v>211300</v>
      </c>
      <c r="D22" s="504">
        <f>IF(ISERROR(VLOOKUP(C22,'[1]잔액(일반)'!$B$5:$C$1005,2,0)),0,VLOOKUP(C22,'[1]잔액(일반)'!$B$5:$C$1005,2,0))+IF(ISERROR(VLOOKUP(C22,'[1]잔액(일반)'!$E$5:$F$1005,2,0)),0,VLOOKUP(C22,'[1]잔액(일반)'!$E$5:$F$1005,2,0))</f>
        <v>247866</v>
      </c>
      <c r="E22" s="504">
        <f>IF(ISERROR(VLOOKUP(C22,'[1]잔액(일반전기)'!$B$5:$C$1005,2,0)),0,VLOOKUP(C22,'[1]잔액(일반전기)'!$B$5:$C$1005,2,0))+IF(ISERROR(VLOOKUP(C22,'[1]잔액(일반전기)'!$E$5:$F$1005,2,0)),0,VLOOKUP(C22,'[1]잔액(일반전기)'!$E$5:$F$1005,2,0))</f>
        <v>317071</v>
      </c>
      <c r="F22" s="701"/>
      <c r="G22" s="338">
        <v>14</v>
      </c>
      <c r="H22" s="194" t="s">
        <v>1157</v>
      </c>
      <c r="I22" s="195">
        <v>234100</v>
      </c>
      <c r="J22" s="500">
        <f>IF(ISERROR(VLOOKUP(I22,'[1]잔액(일반)'!$B$5:$C$1005,2,0)),0,VLOOKUP(I22,'[1]잔액(일반)'!$B$5:$C$1005,2,0))+IF(ISERROR(VLOOKUP(I22,'[1]잔액(일반)'!$E$5:$F$1005,2,0)),0,VLOOKUP(I22,'[1]잔액(일반)'!$E$5:$F$1005,2,0))</f>
        <v>0</v>
      </c>
      <c r="K22" s="500">
        <f>IF(ISERROR(VLOOKUP(I22,'[1]잔액(일반전기)'!$B$5:$C$1005,2,0)),0,VLOOKUP(I22,'[1]잔액(일반전기)'!$B$5:$C$1005,2,0))+IF(ISERROR(VLOOKUP(I22,'[1]잔액(일반전기)'!$E$5:$F$1005,2,0)),0,VLOOKUP(I22,'[1]잔액(일반전기)'!$E$5:$F$1005,2,0))</f>
        <v>0</v>
      </c>
    </row>
    <row r="23" spans="1:11" ht="12" customHeight="1">
      <c r="A23" s="228">
        <v>11</v>
      </c>
      <c r="B23" s="192" t="s">
        <v>435</v>
      </c>
      <c r="C23" s="185">
        <v>211400</v>
      </c>
      <c r="D23" s="504">
        <f>IF(ISERROR(VLOOKUP(C23,'[1]잔액(일반)'!$B$5:$C$1005,2,0)),0,VLOOKUP(C23,'[1]잔액(일반)'!$B$5:$C$1005,2,0))+IF(ISERROR(VLOOKUP(C23,'[1]잔액(일반)'!$E$5:$F$1005,2,0)),0,VLOOKUP(C23,'[1]잔액(일반)'!$E$5:$F$1005,2,0))</f>
        <v>0</v>
      </c>
      <c r="E23" s="504">
        <f>IF(ISERROR(VLOOKUP(C23,'[1]잔액(일반전기)'!$B$5:$C$1005,2,0)),0,VLOOKUP(C23,'[1]잔액(일반전기)'!$B$5:$C$1005,2,0))+IF(ISERROR(VLOOKUP(C23,'[1]잔액(일반전기)'!$E$5:$F$1005,2,0)),0,VLOOKUP(C23,'[1]잔액(일반전기)'!$E$5:$F$1005,2,0))</f>
        <v>0</v>
      </c>
      <c r="F23" s="701"/>
      <c r="G23" s="338">
        <v>15</v>
      </c>
      <c r="H23" s="194" t="s">
        <v>593</v>
      </c>
      <c r="I23" s="195">
        <v>234200</v>
      </c>
      <c r="J23" s="500">
        <f>IF(ISERROR(VLOOKUP(I23,'[1]잔액(일반)'!$B$5:$C$1005,2,0)),0,VLOOKUP(I23,'[1]잔액(일반)'!$B$5:$C$1005,2,0))+IF(ISERROR(VLOOKUP(I23,'[1]잔액(일반)'!$E$5:$F$1005,2,0)),0,VLOOKUP(I23,'[1]잔액(일반)'!$E$5:$F$1005,2,0))</f>
        <v>0</v>
      </c>
      <c r="K23" s="500">
        <f>IF(ISERROR(VLOOKUP(I23,'[1]잔액(일반전기)'!$B$5:$C$1005,2,0)),0,VLOOKUP(I23,'[1]잔액(일반전기)'!$B$5:$C$1005,2,0))+IF(ISERROR(VLOOKUP(I23,'[1]잔액(일반전기)'!$E$5:$F$1005,2,0)),0,VLOOKUP(I23,'[1]잔액(일반전기)'!$E$5:$F$1005,2,0))</f>
        <v>0</v>
      </c>
    </row>
    <row r="24" spans="1:11" ht="12" customHeight="1">
      <c r="A24" s="228">
        <v>12</v>
      </c>
      <c r="B24" s="192" t="s">
        <v>437</v>
      </c>
      <c r="C24" s="185">
        <v>211500</v>
      </c>
      <c r="D24" s="504">
        <f>IF(ISERROR(VLOOKUP(C24,'[1]잔액(일반)'!$B$5:$C$1005,2,0)),0,VLOOKUP(C24,'[1]잔액(일반)'!$B$5:$C$1005,2,0))+IF(ISERROR(VLOOKUP(C24,'[1]잔액(일반)'!$E$5:$F$1005,2,0)),0,VLOOKUP(C24,'[1]잔액(일반)'!$E$5:$F$1005,2,0))</f>
        <v>0</v>
      </c>
      <c r="E24" s="504">
        <f>IF(ISERROR(VLOOKUP(C24,'[1]잔액(일반전기)'!$B$5:$C$1005,2,0)),0,VLOOKUP(C24,'[1]잔액(일반전기)'!$B$5:$C$1005,2,0))+IF(ISERROR(VLOOKUP(C24,'[1]잔액(일반전기)'!$E$5:$F$1005,2,0)),0,VLOOKUP(C24,'[1]잔액(일반전기)'!$E$5:$F$1005,2,0))</f>
        <v>0</v>
      </c>
      <c r="F24" s="701"/>
      <c r="G24" s="338">
        <v>16</v>
      </c>
      <c r="H24" s="194" t="s">
        <v>434</v>
      </c>
      <c r="I24" s="195">
        <v>234500</v>
      </c>
      <c r="J24" s="500">
        <f>IF(ISERROR(VLOOKUP(I24,'[1]잔액(일반)'!$B$5:$C$1005,2,0)),0,VLOOKUP(I24,'[1]잔액(일반)'!$B$5:$C$1005,2,0))+IF(ISERROR(VLOOKUP(I24,'[1]잔액(일반)'!$E$5:$F$1005,2,0)),0,VLOOKUP(I24,'[1]잔액(일반)'!$E$5:$F$1005,2,0))</f>
        <v>31901</v>
      </c>
      <c r="K24" s="500">
        <f>IF(ISERROR(VLOOKUP(I24,'[1]잔액(일반전기)'!$B$5:$C$1005,2,0)),0,VLOOKUP(I24,'[1]잔액(일반전기)'!$B$5:$C$1005,2,0))+IF(ISERROR(VLOOKUP(I24,'[1]잔액(일반전기)'!$E$5:$F$1005,2,0)),0,VLOOKUP(I24,'[1]잔액(일반전기)'!$E$5:$F$1005,2,0))</f>
        <v>16025</v>
      </c>
    </row>
    <row r="25" spans="1:11" ht="12" customHeight="1">
      <c r="A25" s="228"/>
      <c r="B25" s="57" t="s">
        <v>418</v>
      </c>
      <c r="C25" s="196"/>
      <c r="D25" s="504"/>
      <c r="E25" s="504"/>
      <c r="F25" s="701"/>
      <c r="G25" s="338">
        <v>17</v>
      </c>
      <c r="H25" s="194" t="s">
        <v>436</v>
      </c>
      <c r="I25" s="195">
        <v>234600</v>
      </c>
      <c r="J25" s="500">
        <f>IF(ISERROR(VLOOKUP(I25,'[1]잔액(일반)'!$B$5:$C$1005,2,0)),0,VLOOKUP(I25,'[1]잔액(일반)'!$B$5:$C$1005,2,0))+IF(ISERROR(VLOOKUP(I25,'[1]잔액(일반)'!$E$5:$F$1005,2,0)),0,VLOOKUP(I25,'[1]잔액(일반)'!$E$5:$F$1005,2,0))</f>
        <v>0</v>
      </c>
      <c r="K25" s="500">
        <f>IF(ISERROR(VLOOKUP(I25,'[1]잔액(일반전기)'!$B$5:$C$1005,2,0)),0,VLOOKUP(I25,'[1]잔액(일반전기)'!$B$5:$C$1005,2,0))+IF(ISERROR(VLOOKUP(I25,'[1]잔액(일반전기)'!$E$5:$F$1005,2,0)),0,VLOOKUP(I25,'[1]잔액(일반전기)'!$E$5:$F$1005,2,0))</f>
        <v>0</v>
      </c>
    </row>
    <row r="26" spans="1:11" ht="12" customHeight="1">
      <c r="A26" s="228">
        <v>13</v>
      </c>
      <c r="B26" s="192" t="s">
        <v>440</v>
      </c>
      <c r="C26" s="185">
        <v>211700</v>
      </c>
      <c r="D26" s="504">
        <f>IF(ISERROR(VLOOKUP(C26,'[1]잔액(일반)'!$B$5:$C$1005,2,0)),0,VLOOKUP(C26,'[1]잔액(일반)'!$B$5:$C$1005,2,0))+IF(ISERROR(VLOOKUP(C26,'[1]잔액(일반)'!$E$5:$F$1005,2,0)),0,VLOOKUP(C26,'[1]잔액(일반)'!$E$5:$F$1005,2,0))</f>
        <v>0</v>
      </c>
      <c r="E26" s="504">
        <f>IF(ISERROR(VLOOKUP(C26,'[1]잔액(일반전기)'!$B$5:$C$1005,2,0)),0,VLOOKUP(C26,'[1]잔액(일반전기)'!$B$5:$C$1005,2,0))+IF(ISERROR(VLOOKUP(C26,'[1]잔액(일반전기)'!$E$5:$F$1005,2,0)),0,VLOOKUP(C26,'[1]잔액(일반전기)'!$E$5:$F$1005,2,0))</f>
        <v>0</v>
      </c>
      <c r="F26" s="701"/>
      <c r="G26" s="338">
        <v>18</v>
      </c>
      <c r="H26" s="194" t="s">
        <v>594</v>
      </c>
      <c r="I26" s="208"/>
      <c r="J26" s="500">
        <f>IF(((IF(ISERROR(VLOOKUP(225000,'[1]잔액(일반)'!$B$5:$C$1005,2,0)),0,VLOOKUP(225000,'[1]잔액(일반)'!$B$5:$C$1005,2,0))+IF(ISERROR(VLOOKUP(225000,'[1]잔액(일반)'!$E$5:$F$1005,2,0)),0,VLOOKUP(225000,'[1]잔액(일반)'!$E$5:$F$1005,2,0)))-(IF(ISERROR(VLOOKUP(245000,'[1]잔액(일반)'!$B$5:$C$1005,2,0)),0,VLOOKUP(245000,'[1]잔액(일반)'!$B$5:$C$1005,2,0))+IF(ISERROR(VLOOKUP(245000,'[1]잔액(일반)'!$E$5:$F$1005,2,0)),0,VLOOKUP(245000,'[1]잔액(일반)'!$E$5:$F$1005,2,0))))&lt;0,((IF(ISERROR(VLOOKUP(225000,'[1]잔액(일반)'!$B$5:$C$1005,2,0)),0,VLOOKUP(225000,'[1]잔액(일반)'!$B$5:$C$1005,2,0))+IF(ISERROR(VLOOKUP(225000,'[1]잔액(일반)'!$E$5:$F$1005,2,0)),0,VLOOKUP(225000,'[1]잔액(일반)'!$E$5:$F$1005,2,0)))-(IF(ISERROR(VLOOKUP(245000,'[1]잔액(일반)'!$B$5:$C$1005,2,0)),0,VLOOKUP(245000,'[1]잔액(일반)'!$B$5:$C$1005,2,0))+IF(ISERROR(VLOOKUP(245000,'[1]잔액(일반)'!$E$5:$F$1005,2,0)),0,VLOOKUP(245000,'[1]잔액(일반)'!$E$5:$F$1005,2,0))))*-1,0)</f>
        <v>0</v>
      </c>
      <c r="K26" s="500">
        <f>IF(((IF(ISERROR(VLOOKUP(225000,'[1]잔액(일반전기)'!$B$5:$C$1005,2,0)),0,VLOOKUP(225000,'[1]잔액(일반전기)'!$B$5:$C$1005,2,0))+IF(ISERROR(VLOOKUP(225000,'[1]잔액(일반전기)'!$E$5:$F$1005,2,0)),0,VLOOKUP(225000,'[1]잔액(일반전기)'!$E$5:$F$1005,2,0)))-(IF(ISERROR(VLOOKUP(245000,'[1]잔액(일반전기)'!$B$5:$C$1005,2,0)),0,VLOOKUP(245000,'[1]잔액(일반전기)'!$B$5:$C$1005,2,0))+IF(ISERROR(VLOOKUP(245000,'[1]잔액(일반전기)'!$E$5:$F$1005,2,0)),0,VLOOKUP(245000,'[1]잔액(일반전기)'!$E$5:$F$1005,2,0))))&lt;0,((IF(ISERROR(VLOOKUP(225000,'[1]잔액(일반전기)'!$B$5:$C$1005,2,0)),0,VLOOKUP(225000,'[1]잔액(일반전기)'!$B$5:$C$1005,2,0))+IF(ISERROR(VLOOKUP(225000,'[1]잔액(일반전기)'!$E$5:$F$1005,2,0)),0,VLOOKUP(225000,'[1]잔액(일반전기)'!$E$5:$F$1005,2,0)))-(IF(ISERROR(VLOOKUP(245000,'[1]잔액(일반전기)'!$B$5:$C$1005,2,0)),0,VLOOKUP(245000,'[1]잔액(일반전기)'!$B$5:$C$1005,2,0))+IF(ISERROR(VLOOKUP(245000,'[1]잔액(일반전기)'!$E$5:$F$1005,2,0)),0,VLOOKUP(245000,'[1]잔액(일반전기)'!$E$5:$F$1005,2,0))))*-1,0)</f>
        <v>0</v>
      </c>
    </row>
    <row r="27" spans="1:11" ht="12" customHeight="1">
      <c r="A27" s="228"/>
      <c r="B27" s="57" t="s">
        <v>418</v>
      </c>
      <c r="C27" s="196"/>
      <c r="D27" s="504"/>
      <c r="E27" s="504"/>
      <c r="F27" s="701"/>
      <c r="G27" s="338">
        <v>19</v>
      </c>
      <c r="H27" s="194" t="s">
        <v>595</v>
      </c>
      <c r="I27" s="208">
        <v>234700</v>
      </c>
      <c r="J27" s="500">
        <f>IF(ISERROR(VLOOKUP(I27,'[1]잔액(일반)'!$B$5:$C$1005,2,0)),0,VLOOKUP(I27,'[1]잔액(일반)'!$B$5:$C$1005,2,0))+IF(ISERROR(VLOOKUP(I27,'[1]잔액(일반)'!$E$5:$F$1005,2,0)),0,VLOOKUP(I27,'[1]잔액(일반)'!$E$5:$F$1005,2,0))+IF(ISERROR(VLOOKUP(235000,'[1]잔액(일반)'!$B$5:$C$1005,2,0)),0,VLOOKUP(235000,'[1]잔액(일반)'!$B$5:$C$1005,2,0))+IF(ISERROR(VLOOKUP(235000,'[1]잔액(일반)'!$E$5:$F$1005,2,0)),0,VLOOKUP(235000,'[1]잔액(일반)'!$E$5:$F$1005,2,0))</f>
        <v>150157</v>
      </c>
      <c r="K27" s="500">
        <f>IF(ISERROR(VLOOKUP(I27,'[1]잔액(일반전기)'!$B$5:$C$1005,2,0)),0,VLOOKUP(I27,'[1]잔액(일반전기)'!$B$5:$C$1005,2,0))+IF(ISERROR(VLOOKUP(I27,'[1]잔액(일반전기)'!$E$5:$F$1005,2,0)),0,VLOOKUP(I27,'[1]잔액(일반전기)'!$E$5:$F$1005,2,0))+IF(ISERROR(VLOOKUP(235000,'[1]잔액(일반전기)'!$B$5:$C$1005,2,0)),0,VLOOKUP(235000,'[1]잔액(일반전기)'!$B$5:$C$1005,2,0))+IF(ISERROR(VLOOKUP(235000,'[1]잔액(일반전기)'!$E$5:$F$1005,2,0)),0,VLOOKUP(235000,'[1]잔액(일반전기)'!$E$5:$F$1005,2,0))</f>
        <v>156642</v>
      </c>
    </row>
    <row r="28" spans="1:11" ht="12" customHeight="1">
      <c r="A28" s="228">
        <v>14</v>
      </c>
      <c r="B28" s="192" t="s">
        <v>443</v>
      </c>
      <c r="C28" s="185">
        <v>211800</v>
      </c>
      <c r="D28" s="504">
        <f>IF(ISERROR(VLOOKUP(C28,'[1]잔액(일반)'!$B$5:$C$1005,2,0)),0,VLOOKUP(C28,'[1]잔액(일반)'!$B$5:$C$1005,2,0))+IF(ISERROR(VLOOKUP(C28,'[1]잔액(일반)'!$E$5:$F$1005,2,0)),0,VLOOKUP(C28,'[1]잔액(일반)'!$E$5:$F$1005,2,0))</f>
        <v>0</v>
      </c>
      <c r="E28" s="504">
        <f>IF(ISERROR(VLOOKUP(C28,'[1]잔액(일반전기)'!$B$5:$C$1005,2,0)),0,VLOOKUP(C28,'[1]잔액(일반전기)'!$B$5:$C$1005,2,0))+IF(ISERROR(VLOOKUP(C28,'[1]잔액(일반전기)'!$E$5:$F$1005,2,0)),0,VLOOKUP(C28,'[1]잔액(일반전기)'!$E$5:$F$1005,2,0))</f>
        <v>0</v>
      </c>
      <c r="F28" s="701"/>
      <c r="G28" s="340" t="s">
        <v>708</v>
      </c>
      <c r="H28" s="341" t="s">
        <v>1158</v>
      </c>
      <c r="I28" s="190"/>
      <c r="J28" s="342">
        <f>SUM(J29:J33)</f>
        <v>637658</v>
      </c>
      <c r="K28" s="342">
        <f>SUM(K29:K33)</f>
        <v>329175</v>
      </c>
    </row>
    <row r="29" spans="1:11" ht="12" customHeight="1">
      <c r="A29" s="228"/>
      <c r="B29" s="57" t="s">
        <v>418</v>
      </c>
      <c r="C29" s="196"/>
      <c r="D29" s="504"/>
      <c r="E29" s="504"/>
      <c r="F29" s="701"/>
      <c r="G29" s="338">
        <v>1</v>
      </c>
      <c r="H29" s="194" t="s">
        <v>1159</v>
      </c>
      <c r="I29" s="195">
        <v>236100</v>
      </c>
      <c r="J29" s="504">
        <f>IF(ISERROR(VLOOKUP(I29,'[1]잔액(일반)'!$B$5:$C$1005,2,0)),0,VLOOKUP(I29,'[1]잔액(일반)'!$B$5:$C$1005,2,0))+IF(ISERROR(VLOOKUP(I29,'[1]잔액(일반)'!$E$5:$F$1005,2,0)),0,VLOOKUP(I29,'[1]잔액(일반)'!$E$5:$F$1005,2,0))</f>
        <v>637658</v>
      </c>
      <c r="K29" s="504">
        <f>IF(ISERROR(VLOOKUP(I29,'[1]잔액(일반전기)'!$B$5:$C$1005,2,0)),0,VLOOKUP(I29,'[1]잔액(일반전기)'!$B$5:$C$1005,2,0))+IF(ISERROR(VLOOKUP(I29,'[1]잔액(일반전기)'!$E$5:$F$1005,2,0)),0,VLOOKUP(I29,'[1]잔액(일반전기)'!$E$5:$F$1005,2,0))</f>
        <v>329175</v>
      </c>
    </row>
    <row r="30" spans="1:11" ht="12" customHeight="1">
      <c r="A30" s="228">
        <v>15</v>
      </c>
      <c r="B30" s="192" t="s">
        <v>596</v>
      </c>
      <c r="C30" s="185">
        <v>211900</v>
      </c>
      <c r="D30" s="504">
        <f>IF(ISERROR(VLOOKUP(C30,'[1]잔액(일반)'!$B$5:$C$1005,2,0)),0,VLOOKUP(C30,'[1]잔액(일반)'!$B$5:$C$1005,2,0))+IF(ISERROR(VLOOKUP(C30,'[1]잔액(일반)'!$E$5:$F$1005,2,0)),0,VLOOKUP(C30,'[1]잔액(일반)'!$E$5:$F$1005,2,0))</f>
        <v>0</v>
      </c>
      <c r="E30" s="504">
        <f>IF(ISERROR(VLOOKUP(C30,'[1]잔액(일반전기)'!$B$5:$C$1005,2,0)),0,VLOOKUP(C30,'[1]잔액(일반전기)'!$B$5:$C$1005,2,0))+IF(ISERROR(VLOOKUP(C30,'[1]잔액(일반전기)'!$E$5:$F$1005,2,0)),0,VLOOKUP(C30,'[1]잔액(일반전기)'!$E$5:$F$1005,2,0))</f>
        <v>0</v>
      </c>
      <c r="F30" s="701"/>
      <c r="G30" s="338">
        <v>2</v>
      </c>
      <c r="H30" s="194" t="s">
        <v>1160</v>
      </c>
      <c r="I30" s="195">
        <v>236200</v>
      </c>
      <c r="J30" s="504">
        <f>IF(ISERROR(VLOOKUP(I30,'[1]잔액(일반)'!$B$5:$C$1005,2,0)),0,VLOOKUP(I30,'[1]잔액(일반)'!$B$5:$C$1005,2,0))+IF(ISERROR(VLOOKUP(I30,'[1]잔액(일반)'!$E$5:$F$1005,2,0)),0,VLOOKUP(I30,'[1]잔액(일반)'!$E$5:$F$1005,2,0))</f>
        <v>0</v>
      </c>
      <c r="K30" s="504">
        <f>IF(ISERROR(VLOOKUP(I30,'[1]잔액(일반전기)'!$B$5:$C$1005,2,0)),0,VLOOKUP(I30,'[1]잔액(일반전기)'!$B$5:$C$1005,2,0))+IF(ISERROR(VLOOKUP(I30,'[1]잔액(일반전기)'!$E$5:$F$1005,2,0)),0,VLOOKUP(I30,'[1]잔액(일반전기)'!$E$5:$F$1005,2,0))</f>
        <v>0</v>
      </c>
    </row>
    <row r="31" spans="1:11" ht="12" customHeight="1">
      <c r="A31" s="228">
        <v>16</v>
      </c>
      <c r="B31" s="192" t="s">
        <v>1161</v>
      </c>
      <c r="C31" s="185">
        <v>212900</v>
      </c>
      <c r="D31" s="504">
        <f>IF(ISERROR(VLOOKUP(C31,'[1]잔액(일반)'!$B$5:$C$1005,2,0)),0,VLOOKUP(C31,'[1]잔액(일반)'!$B$5:$C$1005,2,0))+IF(ISERROR(VLOOKUP(C31,'[1]잔액(일반)'!$E$5:$F$1005,2,0)),0,VLOOKUP(C31,'[1]잔액(일반)'!$E$5:$F$1005,2,0))</f>
        <v>52</v>
      </c>
      <c r="E31" s="504">
        <f>IF(ISERROR(VLOOKUP(C31,'[1]잔액(일반전기)'!$B$5:$C$1005,2,0)),0,VLOOKUP(C31,'[1]잔액(일반전기)'!$B$5:$C$1005,2,0))+IF(ISERROR(VLOOKUP(C31,'[1]잔액(일반전기)'!$E$5:$F$1005,2,0)),0,VLOOKUP(C31,'[1]잔액(일반전기)'!$E$5:$F$1005,2,0))</f>
        <v>29</v>
      </c>
      <c r="F31" s="701"/>
      <c r="G31" s="338">
        <v>3</v>
      </c>
      <c r="H31" s="194" t="s">
        <v>1162</v>
      </c>
      <c r="I31" s="195">
        <v>236300</v>
      </c>
      <c r="J31" s="504">
        <f>IF(ISERROR(VLOOKUP(I31,'[1]잔액(일반)'!$B$5:$C$1005,2,0)),0,VLOOKUP(I31,'[1]잔액(일반)'!$B$5:$C$1005,2,0))+IF(ISERROR(VLOOKUP(I31,'[1]잔액(일반)'!$E$5:$F$1005,2,0)),0,VLOOKUP(I31,'[1]잔액(일반)'!$E$5:$F$1005,2,0))</f>
        <v>0</v>
      </c>
      <c r="K31" s="504">
        <f>IF(ISERROR(VLOOKUP(I31,'[1]잔액(일반전기)'!$B$5:$C$1005,2,0)),0,VLOOKUP(I31,'[1]잔액(일반전기)'!$B$5:$C$1005,2,0))+IF(ISERROR(VLOOKUP(I31,'[1]잔액(일반전기)'!$E$5:$F$1005,2,0)),0,VLOOKUP(I31,'[1]잔액(일반전기)'!$E$5:$F$1005,2,0))</f>
        <v>0</v>
      </c>
    </row>
    <row r="32" spans="1:11" ht="12" customHeight="1">
      <c r="A32" s="228"/>
      <c r="B32" s="57" t="s">
        <v>418</v>
      </c>
      <c r="C32" s="339">
        <v>244121</v>
      </c>
      <c r="D32" s="504">
        <v>0</v>
      </c>
      <c r="E32" s="504">
        <f>IF(ISERROR(VLOOKUP(C32,'[1]잔액(일반전기)'!$B$5:$C$1005,2,0)),0,VLOOKUP(C32,'[1]잔액(일반전기)'!$B$5:$C$1005,2,0))+IF(ISERROR(VLOOKUP(C32,'[1]잔액(일반전기)'!$E$5:$F$1005,2,0)),0,VLOOKUP(C32,'[1]잔액(일반전기)'!$E$5:$F$1005,2,0))</f>
        <v>80912</v>
      </c>
      <c r="F32" s="701"/>
      <c r="G32" s="338">
        <v>4</v>
      </c>
      <c r="H32" s="194" t="s">
        <v>1163</v>
      </c>
      <c r="I32" s="195">
        <v>236400</v>
      </c>
      <c r="J32" s="504">
        <f>IF(ISERROR(VLOOKUP(I32,'[1]잔액(일반)'!$B$5:$C$1005,2,0)),0,VLOOKUP(I32,'[1]잔액(일반)'!$B$5:$C$1005,2,0))+IF(ISERROR(VLOOKUP(I32,'[1]잔액(일반)'!$E$5:$F$1005,2,0)),0,VLOOKUP(I32,'[1]잔액(일반)'!$E$5:$F$1005,2,0))</f>
        <v>0</v>
      </c>
      <c r="K32" s="504">
        <f>IF(ISERROR(VLOOKUP(I32,'[1]잔액(일반전기)'!$B$5:$C$1005,2,0)),0,VLOOKUP(I32,'[1]잔액(일반전기)'!$B$5:$C$1005,2,0))+IF(ISERROR(VLOOKUP(I32,'[1]잔액(일반전기)'!$E$5:$F$1005,2,0)),0,VLOOKUP(I32,'[1]잔액(일반전기)'!$E$5:$F$1005,2,0))</f>
        <v>0</v>
      </c>
    </row>
    <row r="33" spans="1:11" ht="12" customHeight="1">
      <c r="A33" s="228"/>
      <c r="B33" s="57" t="s">
        <v>714</v>
      </c>
      <c r="C33" s="339">
        <v>244411</v>
      </c>
      <c r="D33" s="504">
        <f>IF(ISERROR(VLOOKUP(C33,'[1]잔액(일반)'!$B$5:$C$1005,2,0)),0,VLOOKUP(C33,'[1]잔액(일반)'!$B$5:$C$1005,2,0))+IF(ISERROR(VLOOKUP(C33,'[1]잔액(일반)'!$E$5:$F$1005,2,0)),0,VLOOKUP(C33,'[1]잔액(일반)'!$E$5:$F$1005,2,0))</f>
        <v>0</v>
      </c>
      <c r="E33" s="504">
        <f>IF(ISERROR(VLOOKUP(C33,'[1]잔액(일반전기)'!$B$5:$C$1005,2,0)),0,VLOOKUP(C33,'[1]잔액(일반전기)'!$B$5:$C$1005,2,0))+IF(ISERROR(VLOOKUP(C33,'[1]잔액(일반전기)'!$E$5:$F$1005,2,0)),0,VLOOKUP(C33,'[1]잔액(일반전기)'!$E$5:$F$1005,2,0))</f>
        <v>0</v>
      </c>
      <c r="F33" s="701"/>
      <c r="G33" s="338">
        <v>5</v>
      </c>
      <c r="H33" s="194" t="s">
        <v>930</v>
      </c>
      <c r="I33" s="534">
        <v>236500</v>
      </c>
      <c r="J33" s="504">
        <f>IF(ISERROR(VLOOKUP(I33,'[1]잔액(일반)'!$B$5:$C$1005,2,0)),0,VLOOKUP(I33,'[1]잔액(일반)'!$B$5:$C$1005,2,0))+IF(ISERROR(VLOOKUP(I33,'[1]잔액(일반)'!$E$5:$F$1005,2,0)),0,VLOOKUP(I33,'[1]잔액(일반)'!$E$5:$F$1005,2,0))</f>
        <v>0</v>
      </c>
      <c r="K33" s="504">
        <f>IF(ISERROR(VLOOKUP(I33,'[1]잔액(일반전기)'!$B$5:$C$1005,2,0)),0,VLOOKUP(I33,'[1]잔액(일반전기)'!$B$5:$C$1005,2,0))+IF(ISERROR(VLOOKUP(I33,'[1]잔액(일반전기)'!$E$5:$F$1005,2,0)),0,VLOOKUP(I33,'[1]잔액(일반전기)'!$E$5:$F$1005,2,0))</f>
        <v>0</v>
      </c>
    </row>
    <row r="34" spans="1:11" ht="12" customHeight="1">
      <c r="A34" s="228">
        <v>17</v>
      </c>
      <c r="B34" s="192" t="s">
        <v>424</v>
      </c>
      <c r="C34" s="205"/>
      <c r="D34" s="504">
        <f>IF(((IF(ISERROR(VLOOKUP(225000,'[1]잔액(일반)'!$B$5:$C$1005,2,0)),0,VLOOKUP(225000,'[1]잔액(일반)'!$B$5:$C$1005,2,0))+IF(ISERROR(VLOOKUP(225000,'[1]잔액(일반)'!$E$5:$F$1005,2,0)),0,VLOOKUP(225000,'[1]잔액(일반)'!$E$5:$F$1005,2,0)))-(IF(ISERROR(VLOOKUP(245000,'[1]잔액(일반)'!$B$5:$C$1005,2,0)),0,VLOOKUP(245000,'[1]잔액(일반)'!$B$5:$C$1005,2,0))+IF(ISERROR(VLOOKUP(245000,'[1]잔액(일반)'!$E$5:$F$1005,2,0)),0,VLOOKUP(245000,'[1]잔액(일반)'!$E$5:$F$1005,2,0))))&gt;=0,((IF(ISERROR(VLOOKUP(225000,'[1]잔액(일반)'!$B$5:$C$1005,2,0)),0,VLOOKUP(225000,'[1]잔액(일반)'!$B$5:$C$1005,2,0))+IF(ISERROR(VLOOKUP(225000,'[1]잔액(일반)'!$E$5:$F$1005,2,0)),0,VLOOKUP(225000,'[1]잔액(일반)'!$E$5:$F$1005,2,0)))-(IF(ISERROR(VLOOKUP(245000,'[1]잔액(일반)'!$B$5:$C$1005,2,0)),0,VLOOKUP(245000,'[1]잔액(일반)'!$B$5:$C$1005,2,0))+IF(ISERROR(VLOOKUP(245000,'[1]잔액(일반)'!$E$5:$F$1005,2,0)),0,VLOOKUP(245000,'[1]잔액(일반)'!$E$5:$F$1005,2,0)))),0)</f>
        <v>0</v>
      </c>
      <c r="E34" s="504">
        <f>IF(((IF(ISERROR(VLOOKUP(225000,'[1]잔액(일반전기)'!$B$5:$C$1005,2,0)),0,VLOOKUP(225000,'[1]잔액(일반전기)'!$B$5:$C$1005,2,0))+IF(ISERROR(VLOOKUP(225000,'[1]잔액(일반전기)'!$E$5:$F$1005,2,0)),0,VLOOKUP(225000,'[1]잔액(일반전기)'!$E$5:$F$1005,2,0)))-(IF(ISERROR(VLOOKUP(245000,'[1]잔액(일반전기)'!$B$5:$C$1005,2,0)),0,VLOOKUP(245000,'[1]잔액(일반전기)'!$B$5:$C$1005,2,0))+IF(ISERROR(VLOOKUP(245000,'[1]잔액(일반전기)'!$E$5:$F$1005,2,0)),0,VLOOKUP(245000,'[1]잔액(일반전기)'!$E$5:$F$1005,2,0))))&gt;=0,((IF(ISERROR(VLOOKUP(225000,'[1]잔액(일반전기)'!$B$5:$C$1005,2,0)),0,VLOOKUP(225000,'[1]잔액(일반전기)'!$B$5:$C$1005,2,0))+IF(ISERROR(VLOOKUP(225000,'[1]잔액(일반전기)'!$E$5:$F$1005,2,0)),0,VLOOKUP(225000,'[1]잔액(일반전기)'!$E$5:$F$1005,2,0)))-(IF(ISERROR(VLOOKUP(245000,'[1]잔액(일반전기)'!$B$5:$C$1005,2,0)),0,VLOOKUP(245000,'[1]잔액(일반전기)'!$B$5:$C$1005,2,0))+IF(ISERROR(VLOOKUP(245000,'[1]잔액(일반전기)'!$E$5:$F$1005,2,0)),0,VLOOKUP(245000,'[1]잔액(일반전기)'!$E$5:$F$1005,2,0)))),0)</f>
        <v>0</v>
      </c>
      <c r="F34" s="701"/>
      <c r="G34" s="340" t="s">
        <v>715</v>
      </c>
      <c r="H34" s="341" t="s">
        <v>1164</v>
      </c>
      <c r="I34" s="190"/>
      <c r="J34" s="342">
        <f>SUM(J35:J37)</f>
        <v>0</v>
      </c>
      <c r="K34" s="342">
        <f>SUM(K35:K37)</f>
        <v>0</v>
      </c>
    </row>
    <row r="35" spans="1:11" ht="12" customHeight="1">
      <c r="A35" s="228">
        <v>18</v>
      </c>
      <c r="B35" s="192" t="s">
        <v>787</v>
      </c>
      <c r="C35" s="185">
        <v>211600</v>
      </c>
      <c r="D35" s="504">
        <f>IF(ISERROR(VLOOKUP(C35,'[1]잔액(일반)'!$B$5:$C$1005,2,0)),0,VLOOKUP(C35,'[1]잔액(일반)'!$B$5:$C$1005,2,0))+IF(ISERROR(VLOOKUP(C35,'[1]잔액(일반)'!$E$5:$F$1005,2,0)),0,VLOOKUP(C35,'[1]잔액(일반)'!$E$5:$F$1005,2,0))</f>
        <v>18520</v>
      </c>
      <c r="E35" s="504">
        <f>IF(ISERROR(VLOOKUP(C35,'[1]잔액(일반전기)'!$B$5:$C$1005,2,0)),0,VLOOKUP(C35,'[1]잔액(일반전기)'!$B$5:$C$1005,2,0))+IF(ISERROR(VLOOKUP(C35,'[1]잔액(일반전기)'!$E$5:$F$1005,2,0)),0,VLOOKUP(C35,'[1]잔액(일반전기)'!$E$5:$F$1005,2,0))</f>
        <v>39716</v>
      </c>
      <c r="F35" s="701"/>
      <c r="G35" s="338">
        <v>1</v>
      </c>
      <c r="H35" s="194" t="s">
        <v>1165</v>
      </c>
      <c r="I35" s="195">
        <v>237100</v>
      </c>
      <c r="J35" s="500">
        <f>IF(ISERROR(VLOOKUP(I35,'[1]잔액(일반)'!$B$5:$C$1005,2,0)),0,VLOOKUP(I35,'[1]잔액(일반)'!$B$5:$C$1005,2,0))+IF(ISERROR(VLOOKUP(I35,'[1]잔액(일반)'!$E$5:$F$1005,2,0)),0,VLOOKUP(I35,'[1]잔액(일반)'!$E$5:$F$1005,2,0))</f>
        <v>0</v>
      </c>
      <c r="K35" s="500">
        <f>IF(ISERROR(VLOOKUP(I35,'[1]잔액(일반전기)'!$B$5:$C$1005,2,0)),0,VLOOKUP(I35,'[1]잔액(일반전기)'!$B$5:$C$1005,2,0))+IF(ISERROR(VLOOKUP(I35,'[1]잔액(일반전기)'!$E$5:$F$1005,2,0)),0,VLOOKUP(I35,'[1]잔액(일반전기)'!$E$5:$F$1005,2,0))</f>
        <v>0</v>
      </c>
    </row>
    <row r="36" spans="1:11" ht="12" customHeight="1">
      <c r="A36" s="228"/>
      <c r="B36" s="57" t="s">
        <v>418</v>
      </c>
      <c r="C36" s="196"/>
      <c r="D36" s="504"/>
      <c r="E36" s="504"/>
      <c r="F36" s="701"/>
      <c r="G36" s="338">
        <v>2</v>
      </c>
      <c r="H36" s="194" t="s">
        <v>461</v>
      </c>
      <c r="I36" s="195">
        <v>237200</v>
      </c>
      <c r="J36" s="500">
        <f>IF(ISERROR(VLOOKUP(I36,'[1]잔액(일반)'!$B$5:$C$1005,2,0)),0,VLOOKUP(I36,'[1]잔액(일반)'!$B$5:$C$1005,2,0))+IF(ISERROR(VLOOKUP(I36,'[1]잔액(일반)'!$E$5:$F$1005,2,0)),0,VLOOKUP(I36,'[1]잔액(일반)'!$E$5:$F$1005,2,0))</f>
        <v>0</v>
      </c>
      <c r="K36" s="500">
        <f>IF(ISERROR(VLOOKUP(I36,'[1]잔액(일반전기)'!$B$5:$C$1005,2,0)),0,VLOOKUP(I36,'[1]잔액(일반전기)'!$B$5:$C$1005,2,0))+IF(ISERROR(VLOOKUP(I36,'[1]잔액(일반전기)'!$E$5:$F$1005,2,0)),0,VLOOKUP(I36,'[1]잔액(일반전기)'!$E$5:$F$1005,2,0))</f>
        <v>0</v>
      </c>
    </row>
    <row r="37" spans="1:11" ht="12" customHeight="1">
      <c r="A37" s="344" t="s">
        <v>558</v>
      </c>
      <c r="B37" s="345" t="s">
        <v>420</v>
      </c>
      <c r="C37" s="196"/>
      <c r="D37" s="346">
        <f>SUM(D38,D40,D42,D44:D45,D47:D49)-SUM(D39,D41,D43,D46,D50)</f>
        <v>1645879</v>
      </c>
      <c r="E37" s="346">
        <f>SUM(E38,E40,E42,E44:E45,E47:E49)-SUM(E39,E41,E43,E46,E50)</f>
        <v>1393959</v>
      </c>
      <c r="F37" s="701"/>
      <c r="G37" s="350">
        <v>3</v>
      </c>
      <c r="H37" s="206" t="s">
        <v>597</v>
      </c>
      <c r="I37" s="195">
        <v>237300</v>
      </c>
      <c r="J37" s="500">
        <f>IF(ISERROR(VLOOKUP(I37,'[1]잔액(일반)'!$B$5:$C$1005,2,0)),0,VLOOKUP(I37,'[1]잔액(일반)'!$B$5:$C$1005,2,0))+IF(ISERROR(VLOOKUP(I37,'[1]잔액(일반)'!$E$5:$F$1005,2,0)),0,VLOOKUP(I37,'[1]잔액(일반)'!$E$5:$F$1005,2,0))</f>
        <v>0</v>
      </c>
      <c r="K37" s="500">
        <f>IF(ISERROR(VLOOKUP(I37,'[1]잔액(일반전기)'!$B$5:$C$1005,2,0)),0,VLOOKUP(I37,'[1]잔액(일반전기)'!$B$5:$C$1005,2,0))+IF(ISERROR(VLOOKUP(I37,'[1]잔액(일반전기)'!$E$5:$F$1005,2,0)),0,VLOOKUP(I37,'[1]잔액(일반전기)'!$E$5:$F$1005,2,0))</f>
        <v>0</v>
      </c>
    </row>
    <row r="38" spans="1:11" ht="12" customHeight="1">
      <c r="A38" s="228">
        <v>1</v>
      </c>
      <c r="B38" s="192" t="s">
        <v>1167</v>
      </c>
      <c r="C38" s="185">
        <v>213100</v>
      </c>
      <c r="D38" s="504">
        <f>IF(ISERROR(VLOOKUP(C38,'[1]잔액(일반)'!$B$5:$C$1005,2,0)),0,VLOOKUP(C38,'[1]잔액(일반)'!$B$5:$C$1005,2,0))+IF(ISERROR(VLOOKUP(C38,'[1]잔액(일반)'!$E$5:$F$1005,2,0)),0,VLOOKUP(C38,'[1]잔액(일반)'!$E$5:$F$1005,2,0))</f>
        <v>1023349</v>
      </c>
      <c r="E38" s="504">
        <f>IF(ISERROR(VLOOKUP(C38,'[1]잔액(일반전기)'!$B$5:$C$1005,2,0)),0,VLOOKUP(C38,'[1]잔액(일반전기)'!$B$5:$C$1005,2,0))+IF(ISERROR(VLOOKUP(C38,'[1]잔액(일반전기)'!$E$5:$F$1005,2,0)),0,VLOOKUP(C38,'[1]잔액(일반전기)'!$E$5:$F$1005,2,0))</f>
        <v>713946</v>
      </c>
      <c r="F38" s="701"/>
      <c r="G38" s="343" t="s">
        <v>717</v>
      </c>
      <c r="H38" s="341" t="s">
        <v>598</v>
      </c>
      <c r="I38" s="190"/>
      <c r="J38" s="342">
        <f>SUM(J39,J42:J49,J52:J54)-SUM(J40:J41,J50:J51)</f>
        <v>7698671</v>
      </c>
      <c r="K38" s="342">
        <f>SUM(K39,K42:K49,K52:K54)-SUM(K40:K41,K50:K51)</f>
        <v>8825848</v>
      </c>
    </row>
    <row r="39" spans="1:13" ht="12" customHeight="1">
      <c r="A39" s="228"/>
      <c r="B39" s="94" t="s">
        <v>849</v>
      </c>
      <c r="C39" s="347"/>
      <c r="D39" s="504">
        <f>IF(ISERROR(VLOOKUP(244710,'[1]잔액(일반)'!$E$5:$F$1005,2,0)),0,VLOOKUP(244710,'[1]잔액(일반)'!$E$5:$F$1005,2,0))+IF(ISERROR(VLOOKUP(244703,'[1]잔액(일반)'!$E$5:$F$1005,2,0)),0,VLOOKUP(244703,'[1]잔액(일반)'!$E$5:$F$1005,2,0))+IF(ISERROR(VLOOKUP(244704,'[1]잔액(일반)'!$E$5:$F$1005,2,0)),0,VLOOKUP(244704,'[1]잔액(일반)'!$E$5:$F$1005,2,0))+IF(ISERROR(VLOOKUP(244705,'[1]잔액(일반)'!$E$5:$F$1005,2,0)),0,VLOOKUP(244705,'[1]잔액(일반)'!$E$5:$F$1005,2,0))+IF(ISERROR(VLOOKUP(244706,'[1]잔액(일반)'!$E$5:$F$1005,2,0)),0,VLOOKUP(244706,'[1]잔액(일반)'!$E$5:$F$1005,2,0))+IF(ISERROR(VLOOKUP(244707,'[1]잔액(일반)'!$E$5:$F$1005,2,0)),0,VLOOKUP(244707,'[1]잔액(일반)'!$E$5:$F$1005,2,0))+IF(ISERROR(VLOOKUP(244708,'[1]잔액(일반)'!$E$5:$F$1005,2,0)),0,VLOOKUP(244708,'[1]잔액(일반)'!$E$5:$F$1005,2,0))+IF(ISERROR(VLOOKUP(244720,'[1]잔액(일반)'!$E$5:$F$1005,2,0)),0,VLOOKUP(244720,'[1]잔액(일반)'!$E$5:$F$1005,2,0))+IF(ISERROR(VLOOKUP(244730,'[1]잔액(일반)'!$E$5:$F$1005,2,0)),0,VLOOKUP(244730,'[1]잔액(일반)'!$E$5:$F$1005,2,0))+IF(ISERROR(VLOOKUP(244709,'[1]잔액(일반)'!$E$5:$F$1005,2,0)),0,VLOOKUP(244709,'[1]잔액(일반)'!$E$5:$F$1005,2,0))</f>
        <v>0</v>
      </c>
      <c r="E39" s="504">
        <f>L39+M39</f>
        <v>0</v>
      </c>
      <c r="F39" s="701"/>
      <c r="G39" s="338">
        <v>1</v>
      </c>
      <c r="H39" s="194" t="s">
        <v>1166</v>
      </c>
      <c r="I39" s="195">
        <v>241000</v>
      </c>
      <c r="J39" s="500">
        <f>IF(ISERROR(VLOOKUP(I39,'[1]잔액(일반)'!$B$5:$C$1005,2,0)),0,VLOOKUP(I39,'[1]잔액(일반)'!$B$5:$C$1005,2,0))+IF(ISERROR(VLOOKUP(I39,'[1]잔액(일반)'!$E$5:$F$1005,2,0)),0,VLOOKUP(I39,'[1]잔액(일반)'!$E$5:$F$1005,2,0))</f>
        <v>7438100</v>
      </c>
      <c r="K39" s="500">
        <f>IF(ISERROR(VLOOKUP(I39,'[1]잔액(일반전기)'!$B$5:$C$1005,2,0)),0,VLOOKUP(I39,'[1]잔액(일반전기)'!$B$5:$C$1005,2,0))+IF(ISERROR(VLOOKUP(I39,'[1]잔액(일반전기)'!$E$5:$F$1005,2,0)),0,VLOOKUP(I39,'[1]잔액(일반전기)'!$E$5:$F$1005,2,0))</f>
        <v>8682310</v>
      </c>
      <c r="L39" s="513">
        <v>0</v>
      </c>
      <c r="M39" s="513">
        <v>0</v>
      </c>
    </row>
    <row r="40" spans="1:11" ht="12" customHeight="1">
      <c r="A40" s="228">
        <v>2</v>
      </c>
      <c r="B40" s="192" t="s">
        <v>289</v>
      </c>
      <c r="C40" s="185">
        <v>214500</v>
      </c>
      <c r="D40" s="504">
        <f>IF(ISERROR(VLOOKUP(C40,'[1]잔액(일반)'!$B$5:$C$1005,2,0)),0,VLOOKUP(C40,'[1]잔액(일반)'!$B$5:$C$1005,2,0))+IF(ISERROR(VLOOKUP(C40,'[1]잔액(일반)'!$E$5:$F$1005,2,0)),0,VLOOKUP(C40,'[1]잔액(일반)'!$E$5:$F$1005,2,0))</f>
        <v>566994</v>
      </c>
      <c r="E40" s="504">
        <f>IF(ISERROR(VLOOKUP(C40,'[1]잔액(일반전기)'!$B$5:$C$1005,2,0)),0,VLOOKUP(C40,'[1]잔액(일반전기)'!$B$5:$C$1005,2,0))+IF(ISERROR(VLOOKUP(C40,'[1]잔액(일반전기)'!$E$5:$F$1005,2,0)),0,VLOOKUP(C40,'[1]잔액(일반전기)'!$E$5:$F$1005,2,0))</f>
        <v>570774</v>
      </c>
      <c r="F40" s="701"/>
      <c r="G40" s="338"/>
      <c r="H40" s="204" t="s">
        <v>599</v>
      </c>
      <c r="I40" s="190"/>
      <c r="J40" s="500">
        <f>IF(ISERROR(VLOOKUP(241004,'[1]잔액(일반)'!$E$5:$F$1005,2,0)),0,VLOOKUP(241004,'[1]잔액(일반)'!$E$5:$F$1005,2,0))+IF(ISERROR(VLOOKUP(241009,'[1]잔액(일반)'!$E$5:$F$1005,2,0)),0,VLOOKUP(241009,'[1]잔액(일반)'!$E$5:$F$1005,2,0))+IF(ISERROR(VLOOKUP(241014,'[1]잔액(일반)'!$E$5:$F$1005,2,0)),0,VLOOKUP(241014,'[1]잔액(일반)'!$E$5:$F$1005,2,0))+IF(ISERROR(VLOOKUP(241019,'[1]잔액(일반)'!$E$5:$F$1005,2,0)),0,VLOOKUP(241019,'[1]잔액(일반)'!$E$5:$F$1005,2,0))+IF(ISERROR(VLOOKUP(241039,'[1]잔액(일반)'!$E$5:$F$1005,2,0)),0,VLOOKUP(241039,'[1]잔액(일반)'!$E$5:$F$1005,2,0))+IF(ISERROR(VLOOKUP(241044,'[1]잔액(일반)'!$E$5:$F$1005,2,0)),0,VLOOKUP(241044,'[1]잔액(일반)'!$E$5:$F$1005,2,0))+IF(ISERROR(VLOOKUP(241049,'[1]잔액(일반)'!$E$5:$F$1005,2,0)),0,VLOOKUP(241049,'[1]잔액(일반)'!$E$5:$F$1005,2,0))+IF(ISERROR(VLOOKUP(241053,'[1]잔액(일반)'!$E$5:$F$1005,2,0)),0,VLOOKUP(241053,'[1]잔액(일반)'!$E$5:$F$1005,2,0))+IF(ISERROR(VLOOKUP(241034,'[1]잔액(일반)'!$E$5:$F$1005,2,0)),0,VLOOKUP(241034,'[1]잔액(일반)'!$E$5:$F$1005,2,0))</f>
        <v>0</v>
      </c>
      <c r="K40" s="500">
        <f>IF(ISERROR(VLOOKUP(241004,'[1]잔액(일반전기)'!$E$5:$F$1005,2,0)),0,VLOOKUP(241004,'[1]잔액(일반전기)'!$E$5:$F$1005,2,0))+IF(ISERROR(VLOOKUP(241009,'[1]잔액(일반전기)'!$E$5:$F$1005,2,0)),0,VLOOKUP(241009,'[1]잔액(일반전기)'!$E$5:$F$1005,2,0))+IF(ISERROR(VLOOKUP(241014,'[1]잔액(일반전기)'!$E$5:$F$1005,2,0)),0,VLOOKUP(241014,'[1]잔액(일반전기)'!$E$5:$F$1005,2,0))+IF(ISERROR(VLOOKUP(241019,'[1]잔액(일반전기)'!$E$5:$F$1005,2,0)),0,VLOOKUP(241019,'[1]잔액(일반전기)'!$E$5:$F$1005,2,0))+IF(ISERROR(VLOOKUP(241039,'[1]잔액(일반전기)'!$E$5:$F$1005,2,0)),0,VLOOKUP(241039,'[1]잔액(일반전기)'!$E$5:$F$1005,2,0))+IF(ISERROR(VLOOKUP(241044,'[1]잔액(일반전기)'!$E$5:$F$1005,2,0)),0,VLOOKUP(241044,'[1]잔액(일반전기)'!$E$5:$F$1005,2,0))+IF(ISERROR(VLOOKUP(241049,'[1]잔액(일반전기)'!$E$5:$F$1005,2,0)),0,VLOOKUP(241049,'[1]잔액(일반전기)'!$E$5:$F$1005,2,0))+IF(ISERROR(VLOOKUP(241053,'[1]잔액(일반전기)'!$E$5:$F$1005,2,0)),0,VLOOKUP(241053,'[1]잔액(일반전기)'!$E$5:$F$1005,2,0))+IF(ISERROR(VLOOKUP(241034,'[1]잔액(일반전기)'!$E$5:$F$1005,2,0)),0,VLOOKUP(241034,'[1]잔액(일반전기)'!$E$5:$F$1005,2,0))</f>
        <v>0</v>
      </c>
    </row>
    <row r="41" spans="1:11" ht="12" customHeight="1">
      <c r="A41" s="228"/>
      <c r="B41" s="94" t="s">
        <v>849</v>
      </c>
      <c r="C41" s="348">
        <v>244740</v>
      </c>
      <c r="D41" s="504">
        <f>IF(ISERROR(VLOOKUP(C41,'[1]잔액(일반)'!$B$5:$C$1005,2,0)),0,VLOOKUP(C41,'[1]잔액(일반)'!$B$5:$C$1005,2,0))+IF(ISERROR(VLOOKUP(C41,'[1]잔액(일반)'!$E$5:$F$1005,2,0)),0,VLOOKUP(C41,'[1]잔액(일반)'!$E$5:$F$1005,2,0))</f>
        <v>0</v>
      </c>
      <c r="E41" s="504">
        <f>IF(ISERROR(VLOOKUP(C41,'[1]잔액(일반전기)'!$B$5:$C$1005,2,0)),0,VLOOKUP(C41,'[1]잔액(일반전기)'!$B$5:$C$1005,2,0))+IF(ISERROR(VLOOKUP(C41,'[1]잔액(일반전기)'!$E$5:$F$1005,2,0)),0,VLOOKUP(C41,'[1]잔액(일반전기)'!$E$5:$F$1005,2,0))</f>
        <v>0</v>
      </c>
      <c r="F41" s="701"/>
      <c r="G41" s="338"/>
      <c r="H41" s="204" t="s">
        <v>714</v>
      </c>
      <c r="I41" s="195">
        <v>224400</v>
      </c>
      <c r="J41" s="500">
        <f>IF(ISERROR(VLOOKUP(I41,'[1]잔액(일반)'!$B$5:$C$1005,2,0)),0,VLOOKUP(I41,'[1]잔액(일반)'!$B$5:$C$1005,2,0))+IF(ISERROR(VLOOKUP(I41,'[1]잔액(일반)'!$E$5:$F$1005,2,0)),0,VLOOKUP(I41,'[1]잔액(일반)'!$E$5:$F$1005,2,0))</f>
        <v>3406</v>
      </c>
      <c r="K41" s="500">
        <f>IF(ISERROR(VLOOKUP(I41,'[1]잔액(일반전기)'!$B$5:$C$1005,2,0)),0,VLOOKUP(I41,'[1]잔액(일반전기)'!$B$5:$C$1005,2,0))+IF(ISERROR(VLOOKUP(I41,'[1]잔액(일반전기)'!$E$5:$F$1005,2,0)),0,VLOOKUP(I41,'[1]잔액(일반전기)'!$E$5:$F$1005,2,0))</f>
        <v>6015</v>
      </c>
    </row>
    <row r="42" spans="1:11" ht="12" customHeight="1">
      <c r="A42" s="228">
        <v>3</v>
      </c>
      <c r="B42" s="192" t="s">
        <v>1168</v>
      </c>
      <c r="C42" s="185">
        <v>214600</v>
      </c>
      <c r="D42" s="504">
        <f>IF(ISERROR(VLOOKUP(C42,'[1]잔액(일반)'!$B$5:$C$1005,2,0)),0,VLOOKUP(C42,'[1]잔액(일반)'!$B$5:$C$1005,2,0))+IF(ISERROR(VLOOKUP(C42,'[1]잔액(일반)'!$E$5:$F$1005,2,0)),0,VLOOKUP(C42,'[1]잔액(일반)'!$E$5:$F$1005,2,0))</f>
        <v>20737</v>
      </c>
      <c r="E42" s="504">
        <f>IF(ISERROR(VLOOKUP(C42,'[1]잔액(일반전기)'!$B$5:$C$1005,2,0)),0,VLOOKUP(C42,'[1]잔액(일반전기)'!$B$5:$C$1005,2,0))+IF(ISERROR(VLOOKUP(C42,'[1]잔액(일반전기)'!$E$5:$F$1005,2,0)),0,VLOOKUP(C42,'[1]잔액(일반전기)'!$E$5:$F$1005,2,0))</f>
        <v>0</v>
      </c>
      <c r="F42" s="701"/>
      <c r="G42" s="338">
        <v>2</v>
      </c>
      <c r="H42" s="194" t="s">
        <v>465</v>
      </c>
      <c r="I42" s="195">
        <v>241100</v>
      </c>
      <c r="J42" s="500">
        <f>IF(ISERROR(VLOOKUP(I42,'[1]잔액(일반)'!$B$5:$C$1005,2,0)),0,VLOOKUP(I42,'[1]잔액(일반)'!$B$5:$C$1005,2,0))+IF(ISERROR(VLOOKUP(I42,'[1]잔액(일반)'!$E$5:$F$1005,2,0)),0,VLOOKUP(I42,'[1]잔액(일반)'!$E$5:$F$1005,2,0))</f>
        <v>0</v>
      </c>
      <c r="K42" s="500">
        <f>IF(ISERROR(VLOOKUP(I42,'[1]잔액(일반전기)'!$B$5:$C$1005,2,0)),0,VLOOKUP(I42,'[1]잔액(일반전기)'!$B$5:$C$1005,2,0))+IF(ISERROR(VLOOKUP(I42,'[1]잔액(일반전기)'!$E$5:$F$1005,2,0)),0,VLOOKUP(I42,'[1]잔액(일반전기)'!$E$5:$F$1005,2,0))</f>
        <v>0</v>
      </c>
    </row>
    <row r="43" spans="1:11" ht="12" customHeight="1">
      <c r="A43" s="228"/>
      <c r="B43" s="94" t="s">
        <v>849</v>
      </c>
      <c r="C43" s="348">
        <v>244750</v>
      </c>
      <c r="D43" s="504">
        <f>IF(ISERROR(VLOOKUP(C43,'[1]잔액(일반)'!$B$5:$C$1005,2,0)),0,VLOOKUP(C43,'[1]잔액(일반)'!$B$5:$C$1005,2,0))+IF(ISERROR(VLOOKUP(C43,'[1]잔액(일반)'!$E$5:$F$1005,2,0)),0,VLOOKUP(C43,'[1]잔액(일반)'!$E$5:$F$1005,2,0))</f>
        <v>0</v>
      </c>
      <c r="E43" s="504">
        <f>IF(ISERROR(VLOOKUP(C43,'[1]잔액(일반전기)'!$B$5:$C$1005,2,0)),0,VLOOKUP(C43,'[1]잔액(일반전기)'!$B$5:$C$1005,2,0))+IF(ISERROR(VLOOKUP(C43,'[1]잔액(일반전기)'!$E$5:$F$1005,2,0)),0,VLOOKUP(C43,'[1]잔액(일반전기)'!$E$5:$F$1005,2,0))</f>
        <v>0</v>
      </c>
      <c r="F43" s="701"/>
      <c r="G43" s="338">
        <v>3</v>
      </c>
      <c r="H43" s="194" t="s">
        <v>467</v>
      </c>
      <c r="I43" s="195">
        <v>241200</v>
      </c>
      <c r="J43" s="500">
        <f>IF(ISERROR(VLOOKUP(I43,'[1]잔액(일반)'!$B$5:$C$1005,2,0)),0,VLOOKUP(I43,'[1]잔액(일반)'!$B$5:$C$1005,2,0))+IF(ISERROR(VLOOKUP(I43,'[1]잔액(일반)'!$E$5:$F$1005,2,0)),0,VLOOKUP(I43,'[1]잔액(일반)'!$E$5:$F$1005,2,0))</f>
        <v>171000</v>
      </c>
      <c r="K43" s="500">
        <f>IF(ISERROR(VLOOKUP(I43,'[1]잔액(일반전기)'!$B$5:$C$1005,2,0)),0,VLOOKUP(I43,'[1]잔액(일반전기)'!$B$5:$C$1005,2,0))+IF(ISERROR(VLOOKUP(I43,'[1]잔액(일반전기)'!$E$5:$F$1005,2,0)),0,VLOOKUP(I43,'[1]잔액(일반전기)'!$E$5:$F$1005,2,0))</f>
        <v>142000</v>
      </c>
    </row>
    <row r="44" spans="1:11" ht="12" customHeight="1">
      <c r="A44" s="228">
        <v>4</v>
      </c>
      <c r="B44" s="192" t="s">
        <v>1171</v>
      </c>
      <c r="C44" s="185">
        <v>214700</v>
      </c>
      <c r="D44" s="504">
        <f>IF(ISERROR(VLOOKUP(C44,'[1]잔액(일반)'!$B$5:$C$1005,2,0)),0,VLOOKUP(C44,'[1]잔액(일반)'!$B$5:$C$1005,2,0))+IF(ISERROR(VLOOKUP(C44,'[1]잔액(일반)'!$E$5:$F$1005,2,0)),0,VLOOKUP(C44,'[1]잔액(일반)'!$E$5:$F$1005,2,0))</f>
        <v>0</v>
      </c>
      <c r="E44" s="504">
        <f>IF(ISERROR(VLOOKUP(C44,'[1]잔액(일반전기)'!$B$5:$C$1005,2,0)),0,VLOOKUP(C44,'[1]잔액(일반전기)'!$B$5:$C$1005,2,0))+IF(ISERROR(VLOOKUP(C44,'[1]잔액(일반전기)'!$E$5:$F$1005,2,0)),0,VLOOKUP(C44,'[1]잔액(일반전기)'!$E$5:$F$1005,2,0))</f>
        <v>0</v>
      </c>
      <c r="F44" s="701"/>
      <c r="G44" s="338">
        <v>4</v>
      </c>
      <c r="H44" s="194" t="s">
        <v>1169</v>
      </c>
      <c r="I44" s="195">
        <v>241300</v>
      </c>
      <c r="J44" s="500">
        <f>IF(ISERROR(VLOOKUP(I44,'[1]잔액(일반)'!$B$5:$C$1005,2,0)),0,VLOOKUP(I44,'[1]잔액(일반)'!$B$5:$C$1005,2,0))+IF(ISERROR(VLOOKUP(I44,'[1]잔액(일반)'!$E$5:$F$1005,2,0)),0,VLOOKUP(I44,'[1]잔액(일반)'!$E$5:$F$1005,2,0))</f>
        <v>0</v>
      </c>
      <c r="K44" s="500">
        <f>IF(ISERROR(VLOOKUP(I44,'[1]잔액(일반전기)'!$B$5:$C$1005,2,0)),0,VLOOKUP(I44,'[1]잔액(일반전기)'!$B$5:$C$1005,2,0))+IF(ISERROR(VLOOKUP(I44,'[1]잔액(일반전기)'!$E$5:$F$1005,2,0)),0,VLOOKUP(I44,'[1]잔액(일반전기)'!$E$5:$F$1005,2,0))</f>
        <v>0</v>
      </c>
    </row>
    <row r="45" spans="1:11" ht="12" customHeight="1">
      <c r="A45" s="228">
        <v>5</v>
      </c>
      <c r="B45" s="192" t="s">
        <v>1173</v>
      </c>
      <c r="C45" s="185">
        <v>214800</v>
      </c>
      <c r="D45" s="504">
        <f>IF(ISERROR(VLOOKUP(C45,'[1]잔액(일반)'!$B$5:$C$1005,2,0)),0,VLOOKUP(C45,'[1]잔액(일반)'!$B$5:$C$1005,2,0))+IF(ISERROR(VLOOKUP(C45,'[1]잔액(일반)'!$E$5:$F$1005,2,0)),0,VLOOKUP(C45,'[1]잔액(일반)'!$E$5:$F$1005,2,0))</f>
        <v>15422</v>
      </c>
      <c r="E45" s="504">
        <f>IF(ISERROR(VLOOKUP(C45,'[1]잔액(일반전기)'!$B$5:$C$1005,2,0)),0,VLOOKUP(C45,'[1]잔액(일반전기)'!$B$5:$C$1005,2,0))+IF(ISERROR(VLOOKUP(C45,'[1]잔액(일반전기)'!$E$5:$F$1005,2,0)),0,VLOOKUP(C45,'[1]잔액(일반전기)'!$E$5:$F$1005,2,0))</f>
        <v>0</v>
      </c>
      <c r="F45" s="701"/>
      <c r="G45" s="338">
        <v>5</v>
      </c>
      <c r="H45" s="194" t="s">
        <v>1170</v>
      </c>
      <c r="I45" s="195">
        <v>241400</v>
      </c>
      <c r="J45" s="500">
        <f>IF(ISERROR(VLOOKUP(I45,'[1]잔액(일반)'!$B$5:$C$1005,2,0)),0,VLOOKUP(I45,'[1]잔액(일반)'!$B$5:$C$1005,2,0))+IF(ISERROR(VLOOKUP(I45,'[1]잔액(일반)'!$E$5:$F$1005,2,0)),0,VLOOKUP(I45,'[1]잔액(일반)'!$E$5:$F$1005,2,0))</f>
        <v>0</v>
      </c>
      <c r="K45" s="500">
        <f>IF(ISERROR(VLOOKUP(I45,'[1]잔액(일반전기)'!$B$5:$C$1005,2,0)),0,VLOOKUP(I45,'[1]잔액(일반전기)'!$B$5:$C$1005,2,0))+IF(ISERROR(VLOOKUP(I45,'[1]잔액(일반전기)'!$E$5:$F$1005,2,0)),0,VLOOKUP(I45,'[1]잔액(일반전기)'!$E$5:$F$1005,2,0))</f>
        <v>0</v>
      </c>
    </row>
    <row r="46" spans="1:11" ht="12" customHeight="1">
      <c r="A46" s="228"/>
      <c r="B46" s="94" t="s">
        <v>849</v>
      </c>
      <c r="C46" s="348">
        <v>244760</v>
      </c>
      <c r="D46" s="504">
        <f>IF(ISERROR(VLOOKUP(C46,'[1]잔액(일반)'!$B$5:$C$1005,2,0)),0,VLOOKUP(C46,'[1]잔액(일반)'!$B$5:$C$1005,2,0))+IF(ISERROR(VLOOKUP(C46,'[1]잔액(일반)'!$E$5:$F$1005,2,0)),0,VLOOKUP(C46,'[1]잔액(일반)'!$E$5:$F$1005,2,0))</f>
        <v>0</v>
      </c>
      <c r="E46" s="504">
        <f>IF(ISERROR(VLOOKUP(C46,'[1]잔액(일반전기)'!$B$5:$C$1005,2,0)),0,VLOOKUP(C46,'[1]잔액(일반전기)'!$B$5:$C$1005,2,0))+IF(ISERROR(VLOOKUP(C46,'[1]잔액(일반전기)'!$E$5:$F$1005,2,0)),0,VLOOKUP(C46,'[1]잔액(일반전기)'!$E$5:$F$1005,2,0))</f>
        <v>0</v>
      </c>
      <c r="F46" s="701"/>
      <c r="G46" s="338">
        <v>6</v>
      </c>
      <c r="H46" s="194" t="s">
        <v>1172</v>
      </c>
      <c r="I46" s="195">
        <v>241500</v>
      </c>
      <c r="J46" s="500">
        <f>IF(ISERROR(VLOOKUP(I46,'[1]잔액(일반)'!$B$5:$C$1005,2,0)),0,VLOOKUP(I46,'[1]잔액(일반)'!$B$5:$C$1005,2,0))+IF(ISERROR(VLOOKUP(I46,'[1]잔액(일반)'!$E$5:$F$1005,2,0)),0,VLOOKUP(I46,'[1]잔액(일반)'!$E$5:$F$1005,2,0))</f>
        <v>0</v>
      </c>
      <c r="K46" s="500">
        <f>IF(ISERROR(VLOOKUP(I46,'[1]잔액(일반전기)'!$B$5:$C$1005,2,0)),0,VLOOKUP(I46,'[1]잔액(일반전기)'!$B$5:$C$1005,2,0))+IF(ISERROR(VLOOKUP(I46,'[1]잔액(일반전기)'!$E$5:$F$1005,2,0)),0,VLOOKUP(I46,'[1]잔액(일반전기)'!$E$5:$F$1005,2,0))</f>
        <v>0</v>
      </c>
    </row>
    <row r="47" spans="1:11" ht="12" customHeight="1">
      <c r="A47" s="228">
        <v>6</v>
      </c>
      <c r="B47" s="192" t="s">
        <v>1176</v>
      </c>
      <c r="C47" s="185">
        <v>214900</v>
      </c>
      <c r="D47" s="504">
        <f>IF(ISERROR(VLOOKUP(C47,'[1]잔액(일반)'!$B$5:$C$1005,2,0)),0,VLOOKUP(C47,'[1]잔액(일반)'!$B$5:$C$1005,2,0))+IF(ISERROR(VLOOKUP(C47,'[1]잔액(일반)'!$E$5:$F$1005,2,0)),0,VLOOKUP(C47,'[1]잔액(일반)'!$E$5:$F$1005,2,0))</f>
        <v>19377</v>
      </c>
      <c r="E47" s="504">
        <f>IF(ISERROR(VLOOKUP(C47,'[1]잔액(일반전기)'!$B$5:$C$1005,2,0)),0,VLOOKUP(C47,'[1]잔액(일반전기)'!$B$5:$C$1005,2,0))+IF(ISERROR(VLOOKUP(C47,'[1]잔액(일반전기)'!$E$5:$F$1005,2,0)),0,VLOOKUP(C47,'[1]잔액(일반전기)'!$E$5:$F$1005,2,0))</f>
        <v>109239</v>
      </c>
      <c r="F47" s="701"/>
      <c r="G47" s="338">
        <v>7</v>
      </c>
      <c r="H47" s="194" t="s">
        <v>1174</v>
      </c>
      <c r="I47" s="195">
        <v>241600</v>
      </c>
      <c r="J47" s="500">
        <f>IF(ISERROR(VLOOKUP(I47,'[1]잔액(일반)'!$B$5:$C$1005,2,0)),0,VLOOKUP(I47,'[1]잔액(일반)'!$B$5:$C$1005,2,0))+IF(ISERROR(VLOOKUP(I47,'[1]잔액(일반)'!$E$5:$F$1005,2,0)),0,VLOOKUP(I47,'[1]잔액(일반)'!$E$5:$F$1005,2,0))</f>
        <v>0</v>
      </c>
      <c r="K47" s="500">
        <f>IF(ISERROR(VLOOKUP(I47,'[1]잔액(일반전기)'!$B$5:$C$1005,2,0)),0,VLOOKUP(I47,'[1]잔액(일반전기)'!$B$5:$C$1005,2,0))+IF(ISERROR(VLOOKUP(I47,'[1]잔액(일반전기)'!$E$5:$F$1005,2,0)),0,VLOOKUP(I47,'[1]잔액(일반전기)'!$E$5:$F$1005,2,0))</f>
        <v>0</v>
      </c>
    </row>
    <row r="48" spans="1:11" ht="12" customHeight="1">
      <c r="A48" s="228">
        <v>7</v>
      </c>
      <c r="B48" s="192" t="s">
        <v>1177</v>
      </c>
      <c r="C48" s="185">
        <v>215000</v>
      </c>
      <c r="D48" s="504">
        <f>IF(ISERROR(VLOOKUP(C48,'[1]잔액(일반)'!$B$5:$C$1005,2,0)),0,VLOOKUP(C48,'[1]잔액(일반)'!$B$5:$C$1005,2,0))+IF(ISERROR(VLOOKUP(C48,'[1]잔액(일반)'!$E$5:$F$1005,2,0)),0,VLOOKUP(C48,'[1]잔액(일반)'!$E$5:$F$1005,2,0))</f>
        <v>0</v>
      </c>
      <c r="E48" s="504">
        <f>IF(ISERROR(VLOOKUP(C48,'[1]잔액(일반전기)'!$B$5:$C$1005,2,0)),0,VLOOKUP(C48,'[1]잔액(일반전기)'!$B$5:$C$1005,2,0))+IF(ISERROR(VLOOKUP(C48,'[1]잔액(일반전기)'!$E$5:$F$1005,2,0)),0,VLOOKUP(C48,'[1]잔액(일반전기)'!$E$5:$F$1005,2,0))</f>
        <v>0</v>
      </c>
      <c r="F48" s="701"/>
      <c r="G48" s="338">
        <v>8</v>
      </c>
      <c r="H48" s="194" t="s">
        <v>1175</v>
      </c>
      <c r="I48" s="195">
        <v>241700</v>
      </c>
      <c r="J48" s="500">
        <f>IF(ISERROR(VLOOKUP(I48,'[1]잔액(일반)'!$B$5:$C$1005,2,0)),0,VLOOKUP(I48,'[1]잔액(일반)'!$B$5:$C$1005,2,0))+IF(ISERROR(VLOOKUP(I48,'[1]잔액(일반)'!$E$5:$F$1005,2,0)),0,VLOOKUP(I48,'[1]잔액(일반)'!$E$5:$F$1005,2,0))</f>
        <v>0</v>
      </c>
      <c r="K48" s="500">
        <f>IF(ISERROR(VLOOKUP(I48,'[1]잔액(일반전기)'!$B$5:$C$1005,2,0)),0,VLOOKUP(I48,'[1]잔액(일반전기)'!$B$5:$C$1005,2,0))+IF(ISERROR(VLOOKUP(I48,'[1]잔액(일반전기)'!$E$5:$F$1005,2,0)),0,VLOOKUP(I48,'[1]잔액(일반전기)'!$E$5:$F$1005,2,0))</f>
        <v>0</v>
      </c>
    </row>
    <row r="49" spans="1:11" ht="12" customHeight="1">
      <c r="A49" s="228">
        <v>8</v>
      </c>
      <c r="B49" s="192" t="s">
        <v>1178</v>
      </c>
      <c r="C49" s="185">
        <v>217000</v>
      </c>
      <c r="D49" s="504">
        <f>IF(ISERROR(VLOOKUP(C49,'[1]잔액(일반)'!$B$5:$C$1005,2,0)),0,VLOOKUP(C49,'[1]잔액(일반)'!$B$5:$C$1005,2,0))+IF(ISERROR(VLOOKUP(C49,'[1]잔액(일반)'!$E$5:$F$1005,2,0)),0,VLOOKUP(C49,'[1]잔액(일반)'!$E$5:$F$1005,2,0))</f>
        <v>0</v>
      </c>
      <c r="E49" s="504">
        <f>IF(ISERROR(VLOOKUP(C49,'[1]잔액(일반전기)'!$B$5:$C$1005,2,0)),0,VLOOKUP(C49,'[1]잔액(일반전기)'!$B$5:$C$1005,2,0))+IF(ISERROR(VLOOKUP(C49,'[1]잔액(일반전기)'!$E$5:$F$1005,2,0)),0,VLOOKUP(C49,'[1]잔액(일반전기)'!$E$5:$F$1005,2,0))</f>
        <v>0</v>
      </c>
      <c r="F49" s="701"/>
      <c r="G49" s="338">
        <v>9</v>
      </c>
      <c r="H49" s="194" t="s">
        <v>470</v>
      </c>
      <c r="I49" s="195">
        <v>241800</v>
      </c>
      <c r="J49" s="500">
        <f>IF(ISERROR(VLOOKUP(I49,'[1]잔액(일반)'!$B$5:$C$1005,2,0)),0,VLOOKUP(I49,'[1]잔액(일반)'!$B$5:$C$1005,2,0))+IF(ISERROR(VLOOKUP(I49,'[1]잔액(일반)'!$E$5:$F$1005,2,0)),0,VLOOKUP(I49,'[1]잔액(일반)'!$E$5:$F$1005,2,0))</f>
        <v>327508</v>
      </c>
      <c r="K49" s="500">
        <f>IF(ISERROR(VLOOKUP(I49,'[1]잔액(일반전기)'!$B$5:$C$1005,2,0)),0,VLOOKUP(I49,'[1]잔액(일반전기)'!$B$5:$C$1005,2,0))+IF(ISERROR(VLOOKUP(I49,'[1]잔액(일반전기)'!$E$5:$F$1005,2,0)),0,VLOOKUP(I49,'[1]잔액(일반전기)'!$E$5:$F$1005,2,0))</f>
        <v>148214</v>
      </c>
    </row>
    <row r="50" spans="1:11" ht="12" customHeight="1">
      <c r="A50" s="349"/>
      <c r="B50" s="86" t="s">
        <v>849</v>
      </c>
      <c r="C50" s="348">
        <v>244780</v>
      </c>
      <c r="D50" s="507">
        <f>IF(ISERROR(VLOOKUP(C50,'[1]잔액(일반)'!$B$5:$C$1005,2,0)),0,VLOOKUP(C50,'[1]잔액(일반)'!$B$5:$C$1005,2,0))+IF(ISERROR(VLOOKUP(C50,'[1]잔액(일반)'!$E$5:$F$1005,2,0)),0,VLOOKUP(C50,'[1]잔액(일반)'!$E$5:$F$1005,2,0))</f>
        <v>0</v>
      </c>
      <c r="E50" s="507">
        <f>IF(ISERROR(VLOOKUP(C50,'[1]잔액(일반전기)'!$B$5:$C$1005,2,0)),0,VLOOKUP(C50,'[1]잔액(일반전기)'!$B$5:$C$1005,2,0))+IF(ISERROR(VLOOKUP(C50,'[1]잔액(일반전기)'!$E$5:$F$1005,2,0)),0,VLOOKUP(C50,'[1]잔액(일반전기)'!$E$5:$F$1005,2,0))</f>
        <v>0</v>
      </c>
      <c r="F50" s="701"/>
      <c r="G50" s="338"/>
      <c r="H50" s="204" t="s">
        <v>472</v>
      </c>
      <c r="I50" s="195">
        <v>224100</v>
      </c>
      <c r="J50" s="500">
        <f>IF(ISERROR(VLOOKUP(I50,'[1]잔액(일반)'!$B$5:$C$1005,2,0)),0,VLOOKUP(I50,'[1]잔액(일반)'!$B$5:$C$1005,2,0))+IF(ISERROR(VLOOKUP(I50,'[1]잔액(일반)'!$E$5:$F$1005,2,0)),0,VLOOKUP(I50,'[1]잔액(일반)'!$E$5:$F$1005,2,0))</f>
        <v>0</v>
      </c>
      <c r="K50" s="500">
        <f>IF(ISERROR(VLOOKUP(I50,'[1]잔액(일반전기)'!$B$5:$C$1005,2,0)),0,VLOOKUP(I50,'[1]잔액(일반전기)'!$B$5:$C$1005,2,0))+IF(ISERROR(VLOOKUP(I50,'[1]잔액(일반전기)'!$E$5:$F$1005,2,0)),0,VLOOKUP(I50,'[1]잔액(일반전기)'!$E$5:$F$1005,2,0))</f>
        <v>0</v>
      </c>
    </row>
    <row r="51" spans="1:11" ht="12" customHeight="1">
      <c r="A51" s="177" t="s">
        <v>708</v>
      </c>
      <c r="B51" s="76" t="s">
        <v>1180</v>
      </c>
      <c r="C51" s="196"/>
      <c r="D51" s="41">
        <f>SUM(D52,D54)-D53</f>
        <v>632658</v>
      </c>
      <c r="E51" s="41">
        <f>SUM(E52,E54)-E53</f>
        <v>324175</v>
      </c>
      <c r="F51" s="701"/>
      <c r="G51" s="338"/>
      <c r="H51" s="204" t="s">
        <v>931</v>
      </c>
      <c r="I51" s="195">
        <v>224200</v>
      </c>
      <c r="J51" s="500">
        <f>IF(ISERROR(VLOOKUP(I51,'[1]잔액(일반)'!$B$5:$C$1005,2,0)),0,VLOOKUP(I51,'[1]잔액(일반)'!$B$5:$C$1005,2,0))+IF(ISERROR(VLOOKUP(I51,'[1]잔액(일반)'!$E$5:$F$1005,2,0)),0,VLOOKUP(I51,'[1]잔액(일반)'!$E$5:$F$1005,2,0))</f>
        <v>247508</v>
      </c>
      <c r="K51" s="500">
        <f>IF(ISERROR(VLOOKUP(I51,'[1]잔액(일반전기)'!$B$5:$C$1005,2,0)),0,VLOOKUP(I51,'[1]잔액(일반전기)'!$B$5:$C$1005,2,0))+IF(ISERROR(VLOOKUP(I51,'[1]잔액(일반전기)'!$E$5:$F$1005,2,0)),0,VLOOKUP(I51,'[1]잔액(일반전기)'!$E$5:$F$1005,2,0))</f>
        <v>148214</v>
      </c>
    </row>
    <row r="52" spans="1:11" ht="12" customHeight="1">
      <c r="A52" s="337">
        <v>1</v>
      </c>
      <c r="B52" s="184" t="s">
        <v>466</v>
      </c>
      <c r="C52" s="185">
        <v>218100</v>
      </c>
      <c r="D52" s="512">
        <f>IF(ISERROR(VLOOKUP(C52,'[1]잔액(일반)'!$B$5:$C$1005,2,0)),0,VLOOKUP(C52,'[1]잔액(일반)'!$B$5:$C$1005,2,0))+IF(ISERROR(VLOOKUP(C52,'[1]잔액(일반)'!$E$5:$F$1005,2,0)),0,VLOOKUP(C52,'[1]잔액(일반)'!$E$5:$F$1005,2,0))</f>
        <v>637658</v>
      </c>
      <c r="E52" s="512">
        <f>IF(ISERROR(VLOOKUP(C52,'[1]잔액(일반전기)'!$B$5:$C$1005,2,0)),0,VLOOKUP(C52,'[1]잔액(일반전기)'!$B$5:$C$1005,2,0))+IF(ISERROR(VLOOKUP(C52,'[1]잔액(일반전기)'!$E$5:$F$1005,2,0)),0,VLOOKUP(C52,'[1]잔액(일반전기)'!$E$5:$F$1005,2,0))</f>
        <v>329175</v>
      </c>
      <c r="F52" s="701"/>
      <c r="G52" s="338">
        <v>10</v>
      </c>
      <c r="H52" s="194" t="s">
        <v>1179</v>
      </c>
      <c r="I52" s="195">
        <v>241900</v>
      </c>
      <c r="J52" s="500">
        <f>IF(ISERROR(VLOOKUP(I52,'[1]잔액(일반)'!$B$5:$C$1005,2,0)),0,VLOOKUP(I52,'[1]잔액(일반)'!$B$5:$C$1005,2,0))+IF(ISERROR(VLOOKUP(I52,'[1]잔액(일반)'!$E$5:$F$1005,2,0)),0,VLOOKUP(I52,'[1]잔액(일반)'!$E$5:$F$1005,2,0))</f>
        <v>0</v>
      </c>
      <c r="K52" s="500">
        <f>IF(ISERROR(VLOOKUP(I52,'[1]잔액(일반전기)'!$B$5:$C$1005,2,0)),0,VLOOKUP(I52,'[1]잔액(일반전기)'!$B$5:$C$1005,2,0))+IF(ISERROR(VLOOKUP(I52,'[1]잔액(일반전기)'!$E$5:$F$1005,2,0)),0,VLOOKUP(I52,'[1]잔액(일반전기)'!$E$5:$F$1005,2,0))</f>
        <v>0</v>
      </c>
    </row>
    <row r="53" spans="1:11" ht="12" customHeight="1">
      <c r="A53" s="351"/>
      <c r="B53" s="70" t="s">
        <v>418</v>
      </c>
      <c r="C53" s="517">
        <v>244102</v>
      </c>
      <c r="D53" s="504">
        <f>IF(ISERROR(VLOOKUP(C53,'[1]잔액(일반)'!$B$5:$C$1005,2,0)),0,VLOOKUP(C53,'[1]잔액(일반)'!$B$5:$C$1005,2,0))+IF(ISERROR(VLOOKUP(C53,'[1]잔액(일반)'!$E$5:$F$1005,2,0)),0,VLOOKUP(C53,'[1]잔액(일반)'!$E$5:$F$1005,2,0))</f>
        <v>5000</v>
      </c>
      <c r="E53" s="504">
        <f>IF(ISERROR(VLOOKUP(C53,'[1]잔액(일반전기)'!$B$5:$C$1005,2,0)),0,VLOOKUP(C53,'[1]잔액(일반전기)'!$B$5:$C$1005,2,0))+IF(ISERROR(VLOOKUP(C53,'[1]잔액(일반전기)'!$E$5:$F$1005,2,0)),0,VLOOKUP(C53,'[1]잔액(일반전기)'!$E$5:$F$1005,2,0))</f>
        <v>5000</v>
      </c>
      <c r="F53" s="701"/>
      <c r="G53" s="350">
        <v>11</v>
      </c>
      <c r="H53" s="206" t="s">
        <v>600</v>
      </c>
      <c r="I53" s="195">
        <v>242100</v>
      </c>
      <c r="J53" s="500">
        <f>IF(ISERROR(VLOOKUP(I53,'[1]잔액(일반)'!$B$5:$C$1005,2,0)),0,VLOOKUP(I53,'[1]잔액(일반)'!$B$5:$C$1005,2,0))+IF(ISERROR(VLOOKUP(I53,'[1]잔액(일반)'!$E$5:$F$1005,2,0)),0,VLOOKUP(I53,'[1]잔액(일반)'!$E$5:$F$1005,2,0))</f>
        <v>12977</v>
      </c>
      <c r="K53" s="500">
        <f>IF(ISERROR(VLOOKUP(I53,'[1]잔액(일반전기)'!$B$5:$C$1005,2,0)),0,VLOOKUP(I53,'[1]잔액(일반전기)'!$B$5:$C$1005,2,0))+IF(ISERROR(VLOOKUP(I53,'[1]잔액(일반전기)'!$E$5:$F$1005,2,0)),0,VLOOKUP(I53,'[1]잔액(일반전기)'!$E$5:$F$1005,2,0))</f>
        <v>7553</v>
      </c>
    </row>
    <row r="54" spans="1:11" ht="12" customHeight="1">
      <c r="A54" s="351">
        <v>2</v>
      </c>
      <c r="B54" s="61" t="s">
        <v>932</v>
      </c>
      <c r="C54" s="546">
        <v>218200</v>
      </c>
      <c r="D54" s="512">
        <f>IF(ISERROR(VLOOKUP(C54,'[1]잔액(일반)'!$B$5:$C$1005,2,0)),0,VLOOKUP(C54,'[1]잔액(일반)'!$B$5:$C$1005,2,0))+IF(ISERROR(VLOOKUP(C54,'[1]잔액(일반)'!$E$5:$F$1005,2,0)),0,VLOOKUP(C54,'[1]잔액(일반)'!$E$5:$F$1005,2,0))</f>
        <v>0</v>
      </c>
      <c r="E54" s="512">
        <f>IF(ISERROR(VLOOKUP(C54,'[1]잔액(일반전기)'!$B$5:$C$1005,2,0)),0,VLOOKUP(C54,'[1]잔액(일반전기)'!$B$5:$C$1005,2,0))+IF(ISERROR(VLOOKUP(C54,'[1]잔액(일반전기)'!$E$5:$F$1005,2,0)),0,VLOOKUP(C54,'[1]잔액(일반전기)'!$E$5:$F$1005,2,0))</f>
        <v>0</v>
      </c>
      <c r="F54" s="701"/>
      <c r="G54" s="350">
        <v>12</v>
      </c>
      <c r="H54" s="206" t="s">
        <v>719</v>
      </c>
      <c r="I54" s="195">
        <v>242200</v>
      </c>
      <c r="J54" s="500">
        <f>IF(ISERROR(VLOOKUP(I54,'[1]잔액(일반)'!$B$5:$C$1005,2,0)),0,VLOOKUP(I54,'[1]잔액(일반)'!$B$5:$C$1005,2,0))+IF(ISERROR(VLOOKUP(I54,'[1]잔액(일반)'!$E$5:$F$1005,2,0)),0,VLOOKUP(I54,'[1]잔액(일반)'!$E$5:$F$1005,2,0))</f>
        <v>0</v>
      </c>
      <c r="K54" s="500">
        <f>IF(ISERROR(VLOOKUP(I54,'[1]잔액(일반전기)'!$B$5:$C$1005,2,0)),0,VLOOKUP(I54,'[1]잔액(일반전기)'!$B$5:$C$1005,2,0))+IF(ISERROR(VLOOKUP(I54,'[1]잔액(일반전기)'!$E$5:$F$1005,2,0)),0,VLOOKUP(I54,'[1]잔액(일반전기)'!$E$5:$F$1005,2,0))</f>
        <v>0</v>
      </c>
    </row>
    <row r="55" spans="1:11" ht="12" customHeight="1">
      <c r="A55" s="177" t="s">
        <v>715</v>
      </c>
      <c r="B55" s="76" t="s">
        <v>1182</v>
      </c>
      <c r="C55" s="196"/>
      <c r="D55" s="41">
        <f>D56</f>
        <v>0</v>
      </c>
      <c r="E55" s="41">
        <f>E56</f>
        <v>0</v>
      </c>
      <c r="F55" s="701"/>
      <c r="G55" s="340" t="s">
        <v>469</v>
      </c>
      <c r="H55" s="341" t="s">
        <v>1181</v>
      </c>
      <c r="I55" s="208"/>
      <c r="J55" s="514">
        <f>IF(((IF(ISERROR(VLOOKUP(245600,'[1]잔액(일반)'!$B$5:$C$1005,2,0)),0,VLOOKUP(245600,'[1]잔액(일반)'!$B$5:$C$1005,2,0))+IF(ISERROR(VLOOKUP(245600,'[1]잔액(일반)'!$E$5:$F$1005,2,0)),0,VLOOKUP(245600,'[1]잔액(일반)'!$E$5:$F$1005,2,0)))-(IF(ISERROR(VLOOKUP(225600,'[1]잔액(일반)'!$B$5:$C$1005,2,0)),0,VLOOKUP(225600,'[1]잔액(일반)'!$B$5:$C$1005,2,0))+IF(ISERROR(VLOOKUP(225600,'[1]잔액(일반)'!$E$5:$F$1005,2,0)),0,VLOOKUP(225600,'[1]잔액(일반)'!$E$5:$F$1005,2,0))))&gt;=0,(IF(ISERROR(VLOOKUP(245600,'[1]잔액(일반)'!$B$5:$C$1005,2,0)),0,VLOOKUP(245600,'[1]잔액(일반)'!$B$5:$C$1005,2,0))+IF(ISERROR(VLOOKUP(245600,'[1]잔액(일반)'!$E$5:$F$1005,2,0)),0,VLOOKUP(245600,'[1]잔액(일반)'!$E$5:$F$1005,2,0)))-(IF(ISERROR(VLOOKUP(225600,'[1]잔액(일반)'!$B$5:$C$1005,2,0)),0,VLOOKUP(225600,'[1]잔액(일반)'!$B$5:$C$1005,2,0))+IF(ISERROR(VLOOKUP(225600,'[1]잔액(일반)'!$E$5:$F$1005,2,0)),0,VLOOKUP(225600,'[1]잔액(일반)'!$E$5:$F$1005,2,0))),0)</f>
        <v>1017536</v>
      </c>
      <c r="K55" s="514">
        <f>IF(((IF(ISERROR(VLOOKUP(245600,'[1]잔액(일반전기)'!$B$5:$C$1005,2,0)),0,VLOOKUP(245600,'[1]잔액(일반전기)'!$B$5:$C$1005,2,0))+IF(ISERROR(VLOOKUP(245600,'[1]잔액(일반전기)'!$E$5:$F$1005,2,0)),0,VLOOKUP(245600,'[1]잔액(일반전기)'!$E$5:$F$1005,2,0)))-(IF(ISERROR(VLOOKUP(225600,'[1]잔액(일반전기)'!$B$5:$C$1005,2,0)),0,VLOOKUP(225600,'[1]잔액(일반전기)'!$B$5:$C$1005,2,0))+IF(ISERROR(VLOOKUP(225600,'[1]잔액(일반전기)'!$E$5:$F$1005,2,0)),0,VLOOKUP(225600,'[1]잔액(일반전기)'!$E$5:$F$1005,2,0))))&gt;=0,(IF(ISERROR(VLOOKUP(245600,'[1]잔액(일반전기)'!$B$5:$C$1005,2,0)),0,VLOOKUP(245600,'[1]잔액(일반전기)'!$B$5:$C$1005,2,0))+IF(ISERROR(VLOOKUP(245600,'[1]잔액(일반전기)'!$E$5:$F$1005,2,0)),0,VLOOKUP(245600,'[1]잔액(일반전기)'!$E$5:$F$1005,2,0)))-(IF(ISERROR(VLOOKUP(225600,'[1]잔액(일반전기)'!$B$5:$C$1005,2,0)),0,VLOOKUP(225600,'[1]잔액(일반전기)'!$B$5:$C$1005,2,0))+IF(ISERROR(VLOOKUP(225600,'[1]잔액(일반전기)'!$E$5:$F$1005,2,0)),0,VLOOKUP(225600,'[1]잔액(일반전기)'!$E$5:$F$1005,2,0))),0)</f>
        <v>3069663</v>
      </c>
    </row>
    <row r="56" spans="1:11" ht="12" customHeight="1">
      <c r="A56" s="352">
        <v>1</v>
      </c>
      <c r="B56" s="353" t="s">
        <v>1184</v>
      </c>
      <c r="C56" s="185">
        <v>219100</v>
      </c>
      <c r="D56" s="515">
        <f>IF(ISERROR(VLOOKUP(C56,'[1]잔액(일반)'!$B$5:$C$1005,2,0)),0,VLOOKUP(C56,'[1]잔액(일반)'!$B$5:$C$1005,2,0))+IF(ISERROR(VLOOKUP(C56,'[1]잔액(일반)'!$E$5:$F$1005,2,0)),0,VLOOKUP(C56,'[1]잔액(일반)'!$E$5:$F$1005,2,0))</f>
        <v>0</v>
      </c>
      <c r="E56" s="515">
        <f>IF(ISERROR(VLOOKUP(C56,'[1]잔액(일반전기)'!$B$5:$C$1005,2,0)),0,VLOOKUP(C56,'[1]잔액(일반전기)'!$B$5:$C$1005,2,0))+IF(ISERROR(VLOOKUP(C56,'[1]잔액(일반전기)'!$E$5:$F$1005,2,0)),0,VLOOKUP(C56,'[1]잔액(일반전기)'!$E$5:$F$1005,2,0))</f>
        <v>0</v>
      </c>
      <c r="F56" s="701"/>
      <c r="G56" s="340" t="s">
        <v>725</v>
      </c>
      <c r="H56" s="341" t="s">
        <v>1183</v>
      </c>
      <c r="I56" s="208"/>
      <c r="J56" s="342"/>
      <c r="K56" s="342"/>
    </row>
    <row r="57" spans="1:11" ht="12" customHeight="1">
      <c r="A57" s="177" t="s">
        <v>717</v>
      </c>
      <c r="B57" s="76" t="s">
        <v>601</v>
      </c>
      <c r="C57" s="196"/>
      <c r="D57" s="41">
        <f>SUM(D58,D67,D87,D97)</f>
        <v>11565688</v>
      </c>
      <c r="E57" s="41">
        <f>SUM(E58,E67,E87,E97)</f>
        <v>9876708</v>
      </c>
      <c r="F57" s="702"/>
      <c r="G57" s="706" t="s">
        <v>723</v>
      </c>
      <c r="H57" s="707"/>
      <c r="I57" s="547"/>
      <c r="J57" s="548">
        <f>SUM(J7,J28,J34,J38,J55,J56)</f>
        <v>18494253</v>
      </c>
      <c r="K57" s="548">
        <f>SUM(K7,K28,K34,K38,K55,K56)</f>
        <v>16980827</v>
      </c>
    </row>
    <row r="58" spans="1:11" ht="12" customHeight="1">
      <c r="A58" s="356" t="s">
        <v>791</v>
      </c>
      <c r="B58" s="357" t="s">
        <v>471</v>
      </c>
      <c r="C58" s="196"/>
      <c r="D58" s="358">
        <f>SUM(D59:D63,D65:D66)-SUM(D64)</f>
        <v>4846482</v>
      </c>
      <c r="E58" s="358">
        <f>SUM(E59:E63,E65:E66)-SUM(E64)</f>
        <v>3081893</v>
      </c>
      <c r="F58" s="711" t="s">
        <v>602</v>
      </c>
      <c r="G58" s="713" t="s">
        <v>473</v>
      </c>
      <c r="H58" s="714"/>
      <c r="I58" s="549"/>
      <c r="J58" s="550">
        <f>SUM(J59,J61:J63)-SUM(J60)</f>
        <v>4807536</v>
      </c>
      <c r="K58" s="550">
        <f>SUM(K59,K61:K63)-SUM(K60)</f>
        <v>4491460</v>
      </c>
    </row>
    <row r="59" spans="1:11" ht="12" customHeight="1">
      <c r="A59" s="361">
        <v>1</v>
      </c>
      <c r="B59" s="45" t="s">
        <v>603</v>
      </c>
      <c r="C59" s="185">
        <v>220400</v>
      </c>
      <c r="D59" s="46">
        <f>IF(ISERROR(VLOOKUP(C59,'[1]잔액(일반)'!$B$5:$C$1005,2,0)),0,VLOOKUP(C59,'[1]잔액(일반)'!$B$5:$C$1005,2,0))+IF(ISERROR(VLOOKUP(C59,'[1]잔액(일반)'!$E$5:$F$1005,2,0)),0,VLOOKUP(C59,'[1]잔액(일반)'!$E$5:$F$1005,2,0))</f>
        <v>4682482</v>
      </c>
      <c r="E59" s="46">
        <f>IF(ISERROR(VLOOKUP(C59,'[1]잔액(일반전기)'!$B$5:$C$1005,2,0)),0,VLOOKUP(C59,'[1]잔액(일반전기)'!$B$5:$C$1005,2,0))+IF(ISERROR(VLOOKUP(C59,'[1]잔액(일반전기)'!$E$5:$F$1005,2,0)),0,VLOOKUP(C59,'[1]잔액(일반전기)'!$E$5:$F$1005,2,0))</f>
        <v>3077893</v>
      </c>
      <c r="F59" s="711"/>
      <c r="G59" s="225">
        <v>1</v>
      </c>
      <c r="H59" s="93" t="s">
        <v>474</v>
      </c>
      <c r="I59" s="359">
        <v>246100</v>
      </c>
      <c r="J59" s="360">
        <f>IF(ISERROR(VLOOKUP(I59,'[1]잔액(일반)'!$B$5:$C$1005,2,0)),0,VLOOKUP(I59,'[1]잔액(일반)'!$B$5:$C$1005,2,0))+IF(ISERROR(VLOOKUP(I59,'[1]잔액(일반)'!$E$5:$F$1005,2,0)),0,VLOOKUP(I59,'[1]잔액(일반)'!$E$5:$F$1005,2,0))</f>
        <v>4332990</v>
      </c>
      <c r="K59" s="360">
        <f>IF(ISERROR(VLOOKUP(I59,'[1]잔액(일반전기)'!$B$5:$C$1005,2,0)),0,VLOOKUP(I59,'[1]잔액(일반전기)'!$B$5:$C$1005,2,0))+IF(ISERROR(VLOOKUP(I59,'[1]잔액(일반전기)'!$E$5:$F$1005,2,0)),0,VLOOKUP(I59,'[1]잔액(일반전기)'!$E$5:$F$1005,2,0))</f>
        <v>4112855</v>
      </c>
    </row>
    <row r="60" spans="1:11" ht="12" customHeight="1">
      <c r="A60" s="228">
        <v>2</v>
      </c>
      <c r="B60" s="192" t="s">
        <v>1185</v>
      </c>
      <c r="C60" s="185">
        <v>220300</v>
      </c>
      <c r="D60" s="504">
        <f>IF(ISERROR(VLOOKUP(C60,'[1]잔액(일반)'!$B$5:$C$1005,2,0)),0,VLOOKUP(C60,'[1]잔액(일반)'!$B$5:$C$1005,2,0))+IF(ISERROR(VLOOKUP(C60,'[1]잔액(일반)'!$E$5:$F$1005,2,0)),0,VLOOKUP(C60,'[1]잔액(일반)'!$E$5:$F$1005,2,0))</f>
        <v>0</v>
      </c>
      <c r="E60" s="504">
        <f>IF(ISERROR(VLOOKUP(C60,'[1]잔액(일반전기)'!$B$5:$C$1005,2,0)),0,VLOOKUP(C60,'[1]잔액(일반전기)'!$B$5:$C$1005,2,0))+IF(ISERROR(VLOOKUP(C60,'[1]잔액(일반전기)'!$E$5:$F$1005,2,0)),0,VLOOKUP(C60,'[1]잔액(일반전기)'!$E$5:$F$1005,2,0))</f>
        <v>0</v>
      </c>
      <c r="F60" s="711"/>
      <c r="G60" s="225"/>
      <c r="H60" s="94" t="s">
        <v>475</v>
      </c>
      <c r="I60" s="359">
        <v>224500</v>
      </c>
      <c r="J60" s="360">
        <f>IF(ISERROR(VLOOKUP(I60,'[1]잔액(일반)'!$B$5:$C$1005,2,0)),0,VLOOKUP(I60,'[1]잔액(일반)'!$B$5:$C$1005,2,0))+IF(ISERROR(VLOOKUP(I60,'[1]잔액(일반)'!$E$5:$F$1005,2,0)),0,VLOOKUP(I60,'[1]잔액(일반)'!$E$5:$F$1005,2,0))</f>
        <v>6737</v>
      </c>
      <c r="K60" s="360">
        <f>IF(ISERROR(VLOOKUP(I60,'[1]잔액(일반전기)'!$B$5:$C$1005,2,0)),0,VLOOKUP(I60,'[1]잔액(일반전기)'!$B$5:$C$1005,2,0))+IF(ISERROR(VLOOKUP(I60,'[1]잔액(일반전기)'!$E$5:$F$1005,2,0)),0,VLOOKUP(I60,'[1]잔액(일반전기)'!$E$5:$F$1005,2,0))</f>
        <v>6518</v>
      </c>
    </row>
    <row r="61" spans="1:11" ht="12" customHeight="1">
      <c r="A61" s="228">
        <v>3</v>
      </c>
      <c r="B61" s="192" t="s">
        <v>724</v>
      </c>
      <c r="C61" s="185">
        <v>220500</v>
      </c>
      <c r="D61" s="504">
        <f>IF(ISERROR(VLOOKUP(C61,'[1]잔액(일반)'!$B$5:$C$1005,2,0)),0,VLOOKUP(C61,'[1]잔액(일반)'!$B$5:$C$1005,2,0))+IF(ISERROR(VLOOKUP(C61,'[1]잔액(일반)'!$E$5:$F$1005,2,0)),0,VLOOKUP(C61,'[1]잔액(일반)'!$E$5:$F$1005,2,0))</f>
        <v>0</v>
      </c>
      <c r="E61" s="504">
        <f>IF(ISERROR(VLOOKUP(C61,'[1]잔액(일반전기)'!$B$5:$C$1005,2,0)),0,VLOOKUP(C61,'[1]잔액(일반전기)'!$B$5:$C$1005,2,0))+IF(ISERROR(VLOOKUP(C61,'[1]잔액(일반전기)'!$E$5:$F$1005,2,0)),0,VLOOKUP(C61,'[1]잔액(일반전기)'!$E$5:$F$1005,2,0))</f>
        <v>0</v>
      </c>
      <c r="F61" s="711"/>
      <c r="G61" s="225">
        <v>2</v>
      </c>
      <c r="H61" s="93" t="s">
        <v>477</v>
      </c>
      <c r="I61" s="359">
        <v>246200</v>
      </c>
      <c r="J61" s="360">
        <f>IF(ISERROR(VLOOKUP(I61,'[1]잔액(일반)'!$B$5:$C$1005,2,0)),0,VLOOKUP(I61,'[1]잔액(일반)'!$B$5:$C$1005,2,0))+IF(ISERROR(VLOOKUP(I61,'[1]잔액(일반)'!$E$5:$F$1005,2,0)),0,VLOOKUP(I61,'[1]잔액(일반)'!$E$5:$F$1005,2,0))</f>
        <v>451153</v>
      </c>
      <c r="K61" s="360">
        <f>IF(ISERROR(VLOOKUP(I61,'[1]잔액(일반전기)'!$B$5:$C$1005,2,0)),0,VLOOKUP(I61,'[1]잔액(일반전기)'!$B$5:$C$1005,2,0))+IF(ISERROR(VLOOKUP(I61,'[1]잔액(일반전기)'!$E$5:$F$1005,2,0)),0,VLOOKUP(I61,'[1]잔액(일반전기)'!$E$5:$F$1005,2,0))</f>
        <v>356773</v>
      </c>
    </row>
    <row r="62" spans="1:11" ht="12" customHeight="1">
      <c r="A62" s="228">
        <v>4</v>
      </c>
      <c r="B62" s="192" t="s">
        <v>718</v>
      </c>
      <c r="C62" s="185">
        <v>220600</v>
      </c>
      <c r="D62" s="504">
        <f>IF(ISERROR(VLOOKUP(C62,'[1]잔액(일반)'!$B$5:$C$1005,2,0)),0,VLOOKUP(C62,'[1]잔액(일반)'!$B$5:$C$1005,2,0))+IF(ISERROR(VLOOKUP(C62,'[1]잔액(일반)'!$E$5:$F$1005,2,0)),0,VLOOKUP(C62,'[1]잔액(일반)'!$E$5:$F$1005,2,0))</f>
        <v>0</v>
      </c>
      <c r="E62" s="504">
        <f>IF(ISERROR(VLOOKUP(C62,'[1]잔액(일반전기)'!$B$5:$C$1005,2,0)),0,VLOOKUP(C62,'[1]잔액(일반전기)'!$B$5:$C$1005,2,0))+IF(ISERROR(VLOOKUP(C62,'[1]잔액(일반전기)'!$E$5:$F$1005,2,0)),0,VLOOKUP(C62,'[1]잔액(일반전기)'!$E$5:$F$1005,2,0))</f>
        <v>0</v>
      </c>
      <c r="F62" s="711"/>
      <c r="G62" s="225">
        <v>3</v>
      </c>
      <c r="H62" s="93" t="s">
        <v>727</v>
      </c>
      <c r="I62" s="359">
        <v>246300</v>
      </c>
      <c r="J62" s="360">
        <f>IF(ISERROR(VLOOKUP(I62,'[1]잔액(일반)'!$B$5:$C$1005,2,0)),0,VLOOKUP(I62,'[1]잔액(일반)'!$B$5:$C$1005,2,0))+IF(ISERROR(VLOOKUP(I62,'[1]잔액(일반)'!$E$5:$F$1005,2,0)),0,VLOOKUP(I62,'[1]잔액(일반)'!$E$5:$F$1005,2,0))</f>
        <v>30130</v>
      </c>
      <c r="K62" s="360">
        <f>IF(ISERROR(VLOOKUP(I62,'[1]잔액(일반전기)'!$B$5:$C$1005,2,0)),0,VLOOKUP(I62,'[1]잔액(일반전기)'!$B$5:$C$1005,2,0))+IF(ISERROR(VLOOKUP(I62,'[1]잔액(일반전기)'!$E$5:$F$1005,2,0)),0,VLOOKUP(I62,'[1]잔액(일반전기)'!$E$5:$F$1005,2,0))</f>
        <v>28350</v>
      </c>
    </row>
    <row r="63" spans="1:11" ht="12" customHeight="1">
      <c r="A63" s="228">
        <v>5</v>
      </c>
      <c r="B63" s="192" t="s">
        <v>604</v>
      </c>
      <c r="C63" s="185">
        <v>220900</v>
      </c>
      <c r="D63" s="504">
        <f>IF(ISERROR(VLOOKUP(C63,'[1]잔액(일반)'!$B$5:$C$1005,2,0)),0,VLOOKUP(C63,'[1]잔액(일반)'!$B$5:$C$1005,2,0))+IF(ISERROR(VLOOKUP(C63,'[1]잔액(일반)'!$E$5:$F$1005,2,0)),0,VLOOKUP(C63,'[1]잔액(일반)'!$E$5:$F$1005,2,0))</f>
        <v>0</v>
      </c>
      <c r="E63" s="504">
        <f>IF(ISERROR(VLOOKUP(C63,'[1]잔액(일반전기)'!$B$5:$C$1005,2,0)),0,VLOOKUP(C63,'[1]잔액(일반전기)'!$B$5:$C$1005,2,0))+IF(ISERROR(VLOOKUP(C63,'[1]잔액(일반전기)'!$E$5:$F$1005,2,0)),0,VLOOKUP(C63,'[1]잔액(일반전기)'!$E$5:$F$1005,2,0))</f>
        <v>0</v>
      </c>
      <c r="F63" s="711"/>
      <c r="G63" s="225">
        <v>4</v>
      </c>
      <c r="H63" s="93" t="s">
        <v>605</v>
      </c>
      <c r="I63" s="359">
        <v>246400</v>
      </c>
      <c r="J63" s="360">
        <f>IF(ISERROR(VLOOKUP(I63,'[1]잔액(일반)'!$B$5:$C$1005,2,0)),0,VLOOKUP(I63,'[1]잔액(일반)'!$B$5:$C$1005,2,0))+IF(ISERROR(VLOOKUP(I63,'[1]잔액(일반)'!$E$5:$F$1005,2,0)),0,VLOOKUP(I63,'[1]잔액(일반)'!$E$5:$F$1005,2,0))</f>
        <v>0</v>
      </c>
      <c r="K63" s="360">
        <f>IF(ISERROR(VLOOKUP(I63,'[1]잔액(일반전기)'!$B$5:$C$1005,2,0)),0,VLOOKUP(I63,'[1]잔액(일반전기)'!$B$5:$C$1005,2,0))+IF(ISERROR(VLOOKUP(I63,'[1]잔액(일반전기)'!$E$5:$F$1005,2,0)),0,VLOOKUP(I63,'[1]잔액(일반전기)'!$E$5:$F$1005,2,0))</f>
        <v>0</v>
      </c>
    </row>
    <row r="64" spans="1:11" ht="12" customHeight="1">
      <c r="A64" s="228"/>
      <c r="B64" s="70" t="s">
        <v>418</v>
      </c>
      <c r="C64" s="196"/>
      <c r="D64" s="504"/>
      <c r="E64" s="504"/>
      <c r="F64" s="711"/>
      <c r="G64" s="715" t="s">
        <v>479</v>
      </c>
      <c r="H64" s="716"/>
      <c r="I64" s="354"/>
      <c r="J64" s="355">
        <f>SUM(J65,J68)</f>
        <v>369762</v>
      </c>
      <c r="K64" s="355">
        <f>SUM(K65,K68)</f>
        <v>369762</v>
      </c>
    </row>
    <row r="65" spans="1:11" ht="12" customHeight="1">
      <c r="A65" s="228">
        <v>6</v>
      </c>
      <c r="B65" s="192" t="s">
        <v>606</v>
      </c>
      <c r="C65" s="185">
        <v>221200</v>
      </c>
      <c r="D65" s="504">
        <f>IF(ISERROR(VLOOKUP(C65,'[1]잔액(일반)'!$B$5:$C$1005,2,0)),0,VLOOKUP(C65,'[1]잔액(일반)'!$B$5:$C$1005,2,0))+IF(ISERROR(VLOOKUP(C65,'[1]잔액(일반)'!$E$5:$F$1005,2,0)),0,VLOOKUP(C65,'[1]잔액(일반)'!$E$5:$F$1005,2,0))</f>
        <v>164000</v>
      </c>
      <c r="E65" s="504">
        <f>IF(ISERROR(VLOOKUP(C65,'[1]잔액(일반전기)'!$B$5:$C$1005,2,0)),0,VLOOKUP(C65,'[1]잔액(일반전기)'!$B$5:$C$1005,2,0))+IF(ISERROR(VLOOKUP(C65,'[1]잔액(일반전기)'!$E$5:$F$1005,2,0)),0,VLOOKUP(C65,'[1]잔액(일반전기)'!$E$5:$F$1005,2,0))</f>
        <v>4000</v>
      </c>
      <c r="F65" s="711"/>
      <c r="G65" s="225">
        <v>1</v>
      </c>
      <c r="H65" s="93" t="s">
        <v>480</v>
      </c>
      <c r="I65" s="354"/>
      <c r="J65" s="362">
        <f>SUM(J66:J67)</f>
        <v>369762</v>
      </c>
      <c r="K65" s="362">
        <f>SUM(K66:K67)</f>
        <v>369762</v>
      </c>
    </row>
    <row r="66" spans="1:11" ht="12" customHeight="1">
      <c r="A66" s="228">
        <v>7</v>
      </c>
      <c r="B66" s="192" t="s">
        <v>607</v>
      </c>
      <c r="C66" s="339">
        <v>226200</v>
      </c>
      <c r="D66" s="504">
        <f>IF(ISERROR(VLOOKUP(C66,'[1]잔액(일반)'!$B$5:$C$1005,2,0)),0,VLOOKUP(C66,'[1]잔액(일반)'!$B$5:$C$1005,2,0))+IF(ISERROR(VLOOKUP(C66,'[1]잔액(일반)'!$E$5:$F$1005,2,0)),0,VLOOKUP(C66,'[1]잔액(일반)'!$E$5:$F$1005,2,0))+IF(ISERROR(VLOOKUP(220700,'[1]잔액(일반)'!$B$5:$C$1005,2,0)),0,VLOOKUP(220700,'[1]잔액(일반)'!$B$5:$C$1005,2,0))+IF(ISERROR(VLOOKUP(220700,'[1]잔액(일반)'!$E$5:$F$1005,2,0)),0,VLOOKUP(220700,'[1]잔액(일반)'!$E$5:$F$1005,2,0))</f>
        <v>0</v>
      </c>
      <c r="E66" s="504">
        <f>IF(ISERROR(VLOOKUP(C66,'[1]잔액(일반전기)'!$B$5:$C$1005,2,0)),0,VLOOKUP(C66,'[1]잔액(일반전기)'!$B$5:$C$1005,2,0))+IF(ISERROR(VLOOKUP(C66,'[1]잔액(일반전기)'!$E$5:$F$1005,2,0)),0,VLOOKUP(C66,'[1]잔액(일반전기)'!$E$5:$F$1005,2,0))+IF(ISERROR(VLOOKUP(220700,'[1]잔액(일반전기)'!$B$5:$C$1005,2,0)),0,VLOOKUP(220700,'[1]잔액(일반전기)'!$B$5:$C$1005,2,0))+IF(ISERROR(VLOOKUP(220700,'[1]잔액(일반전기)'!$E$5:$F$1005,2,0)),0,VLOOKUP(220700,'[1]잔액(일반전기)'!$E$5:$F$1005,2,0))</f>
        <v>0</v>
      </c>
      <c r="F66" s="711"/>
      <c r="G66" s="92" t="s">
        <v>694</v>
      </c>
      <c r="H66" s="93" t="s">
        <v>481</v>
      </c>
      <c r="I66" s="359">
        <v>246601</v>
      </c>
      <c r="J66" s="360">
        <f>IF(ISERROR(VLOOKUP(I66,'[1]잔액(일반)'!$B$5:$C$1005,2,0)),0,VLOOKUP(I66,'[1]잔액(일반)'!$B$5:$C$1005,2,0))+IF(ISERROR(VLOOKUP(I66,'[1]잔액(일반)'!$E$5:$F$1005,2,0)),0,VLOOKUP(I66,'[1]잔액(일반)'!$E$5:$F$1005,2,0))</f>
        <v>0</v>
      </c>
      <c r="K66" s="360">
        <f>IF(ISERROR(VLOOKUP(I66,'[1]잔액(일반전기)'!$B$5:$C$1005,2,0)),0,VLOOKUP(I66,'[1]잔액(일반전기)'!$B$5:$C$1005,2,0))+IF(ISERROR(VLOOKUP(I66,'[1]잔액(일반전기)'!$E$5:$F$1005,2,0)),0,VLOOKUP(I66,'[1]잔액(일반전기)'!$E$5:$F$1005,2,0))</f>
        <v>0</v>
      </c>
    </row>
    <row r="67" spans="1:11" ht="12" customHeight="1">
      <c r="A67" s="344" t="s">
        <v>558</v>
      </c>
      <c r="B67" s="345" t="s">
        <v>476</v>
      </c>
      <c r="C67" s="196"/>
      <c r="D67" s="346">
        <f>SUM(D68,D72,D77,D80,D85)-SUM(D69:D71,D73:D76,D78:D79,D81:D84,D86)</f>
        <v>6673910</v>
      </c>
      <c r="E67" s="346">
        <f>SUM(E68,E72,E77,E80,E85)-SUM(E69:E71,E73:E76,E78:E79,E81:E84,E86)</f>
        <v>6742082</v>
      </c>
      <c r="F67" s="711"/>
      <c r="G67" s="92" t="s">
        <v>696</v>
      </c>
      <c r="H67" s="93" t="s">
        <v>482</v>
      </c>
      <c r="I67" s="359">
        <v>246602</v>
      </c>
      <c r="J67" s="360">
        <f>IF(ISERROR(VLOOKUP(I67,'[1]잔액(일반)'!$B$5:$C$1005,2,0)),0,VLOOKUP(I67,'[1]잔액(일반)'!$B$5:$C$1005,2,0))+IF(ISERROR(VLOOKUP(I67,'[1]잔액(일반)'!$E$5:$F$1005,2,0)),0,VLOOKUP(I67,'[1]잔액(일반)'!$E$5:$F$1005,2,0))</f>
        <v>369762</v>
      </c>
      <c r="K67" s="360">
        <f>IF(ISERROR(VLOOKUP(I67,'[1]잔액(일반전기)'!$B$5:$C$1005,2,0)),0,VLOOKUP(I67,'[1]잔액(일반전기)'!$B$5:$C$1005,2,0))+IF(ISERROR(VLOOKUP(I67,'[1]잔액(일반전기)'!$E$5:$F$1005,2,0)),0,VLOOKUP(I67,'[1]잔액(일반전기)'!$E$5:$F$1005,2,0))</f>
        <v>369762</v>
      </c>
    </row>
    <row r="68" spans="1:11" ht="12" customHeight="1">
      <c r="A68" s="228">
        <v>1</v>
      </c>
      <c r="B68" s="192" t="s">
        <v>478</v>
      </c>
      <c r="C68" s="185">
        <v>222100</v>
      </c>
      <c r="D68" s="500">
        <f>IF(ISERROR(VLOOKUP(C68,'[1]잔액(일반)'!$B$5:$C$1005,2,0)),0,VLOOKUP(C68,'[1]잔액(일반)'!$B$5:$C$1005,2,0))+IF(ISERROR(VLOOKUP(C68,'[1]잔액(일반)'!$E$5:$F$1005,2,0)),0,VLOOKUP(C68,'[1]잔액(일반)'!$E$5:$F$1005,2,0))</f>
        <v>2851916</v>
      </c>
      <c r="E68" s="500">
        <f>IF(ISERROR(VLOOKUP(C68,'[1]잔액(일반전기)'!$B$5:$C$1005,2,0)),0,VLOOKUP(C68,'[1]잔액(일반전기)'!$B$5:$C$1005,2,0))+IF(ISERROR(VLOOKUP(C68,'[1]잔액(일반전기)'!$E$5:$F$1005,2,0)),0,VLOOKUP(C68,'[1]잔액(일반전기)'!$E$5:$F$1005,2,0))</f>
        <v>2851916</v>
      </c>
      <c r="F68" s="711"/>
      <c r="G68" s="225">
        <v>2</v>
      </c>
      <c r="H68" s="93" t="s">
        <v>483</v>
      </c>
      <c r="I68" s="359">
        <v>246800</v>
      </c>
      <c r="J68" s="360">
        <f>IF(ISERROR(VLOOKUP(I68,'[1]잔액(일반)'!$B$5:$C$1005,2,0)),0,VLOOKUP(I68,'[1]잔액(일반)'!$B$5:$C$1005,2,0))+IF(ISERROR(VLOOKUP(I68,'[1]잔액(일반)'!$E$5:$F$1005,2,0)),0,VLOOKUP(I68,'[1]잔액(일반)'!$E$5:$F$1005,2,0))</f>
        <v>0</v>
      </c>
      <c r="K68" s="360">
        <f>IF(ISERROR(VLOOKUP(I68,'[1]잔액(일반전기)'!$B$5:$C$1005,2,0)),0,VLOOKUP(I68,'[1]잔액(일반전기)'!$B$5:$C$1005,2,0))+IF(ISERROR(VLOOKUP(I68,'[1]잔액(일반전기)'!$E$5:$F$1005,2,0)),0,VLOOKUP(I68,'[1]잔액(일반전기)'!$E$5:$F$1005,2,0))</f>
        <v>0</v>
      </c>
    </row>
    <row r="69" spans="1:11" ht="12" customHeight="1">
      <c r="A69" s="228"/>
      <c r="B69" s="57" t="s">
        <v>772</v>
      </c>
      <c r="C69" s="363"/>
      <c r="D69" s="500">
        <f>IF(ISERROR(VLOOKUP(244502,'[1]잔액(일반)'!$E$5:$F$1005,2,0)),0,VLOOKUP(244502,'[1]잔액(일반)'!$E$5:$F$1005,2,0))+IF(ISERROR(VLOOKUP(244509,'[1]잔액(일반)'!$E$5:$F$1005,2,0)),0,VLOOKUP(244509,'[1]잔액(일반)'!$E$5:$F$1005,2,0))+IF(ISERROR(VLOOKUP(244516,'[1]잔액(일반)'!$E$5:$F$1005,2,0)),0,VLOOKUP(244516,'[1]잔액(일반)'!$E$5:$F$1005,2,0))+IF(ISERROR(VLOOKUP(244532,'[1]잔액(일반)'!$E$5:$F$1005,2,0)),0,VLOOKUP(244532,'[1]잔액(일반)'!$E$5:$F$1005,2,0))</f>
        <v>0</v>
      </c>
      <c r="E69" s="500">
        <f>IF(ISERROR(VLOOKUP(244502,'[1]잔액(일반전기)'!$E$5:$F$1005,2,0)),0,VLOOKUP(244502,'[1]잔액(일반전기)'!$E$5:$F$1005,2,0))+IF(ISERROR(VLOOKUP(244509,'[1]잔액(일반전기)'!$E$5:$F$1005,2,0)),0,VLOOKUP(244509,'[1]잔액(일반전기)'!$E$5:$F$1005,2,0))+IF(ISERROR(VLOOKUP(244516,'[1]잔액(일반전기)'!$E$5:$F$1005,2,0)),0,VLOOKUP(244516,'[1]잔액(일반전기)'!$E$5:$F$1005,2,0))+IF(ISERROR(VLOOKUP(244532,'[1]잔액(일반전기)'!$E$5:$F$1005,2,0)),0,VLOOKUP(244532,'[1]잔액(일반전기)'!$E$5:$F$1005,2,0))</f>
        <v>0</v>
      </c>
      <c r="F69" s="711"/>
      <c r="G69" s="717" t="s">
        <v>608</v>
      </c>
      <c r="H69" s="716"/>
      <c r="I69" s="354"/>
      <c r="J69" s="355">
        <f>SUM(J70:J71)*(-1)</f>
        <v>0</v>
      </c>
      <c r="K69" s="355">
        <f>SUM(K70:K71)*(-1)</f>
        <v>-6595</v>
      </c>
    </row>
    <row r="70" spans="1:11" ht="12" customHeight="1">
      <c r="A70" s="228"/>
      <c r="B70" s="57" t="s">
        <v>769</v>
      </c>
      <c r="C70" s="339">
        <v>244602</v>
      </c>
      <c r="D70" s="500">
        <f>IF(ISERROR(VLOOKUP(C70,'[1]잔액(일반)'!$B$5:$C$1005,2,0)),0,VLOOKUP(C70,'[1]잔액(일반)'!$B$5:$C$1005,2,0))+IF(ISERROR(VLOOKUP(C70,'[1]잔액(일반)'!$E$5:$F$1005,2,0)),0,VLOOKUP(C70,'[1]잔액(일반)'!$E$5:$F$1005,2,0))</f>
        <v>0</v>
      </c>
      <c r="E70" s="500">
        <f>IF(ISERROR(VLOOKUP(C70,'[1]잔액(일반전기)'!$B$5:$C$1005,2,0)),0,VLOOKUP(C70,'[1]잔액(일반전기)'!$B$5:$C$1005,2,0))+IF(ISERROR(VLOOKUP(C70,'[1]잔액(일반전기)'!$E$5:$F$1005,2,0)),0,VLOOKUP(C70,'[1]잔액(일반전기)'!$E$5:$F$1005,2,0))</f>
        <v>0</v>
      </c>
      <c r="F70" s="711"/>
      <c r="G70" s="92">
        <v>1</v>
      </c>
      <c r="H70" s="93" t="s">
        <v>609</v>
      </c>
      <c r="I70" s="359">
        <v>228400</v>
      </c>
      <c r="J70" s="360">
        <f>IF(ISERROR(VLOOKUP(I70,'[1]잔액(일반)'!$B$5:$C$1005,2,0)),0,VLOOKUP(I70,'[1]잔액(일반)'!$B$5:$C$1005,2,0))+IF(ISERROR(VLOOKUP(I70,'[1]잔액(일반)'!$E$5:$F$1005,2,0)),0,VLOOKUP(I70,'[1]잔액(일반)'!$E$5:$F$1005,2,0))</f>
        <v>0</v>
      </c>
      <c r="K70" s="360">
        <f>IF(ISERROR(VLOOKUP(I70,'[1]잔액(일반전기)'!$B$5:$C$1005,2,0)),0,VLOOKUP(I70,'[1]잔액(일반전기)'!$B$5:$C$1005,2,0))+IF(ISERROR(VLOOKUP(I70,'[1]잔액(일반전기)'!$E$5:$F$1005,2,0)),0,VLOOKUP(I70,'[1]잔액(일반전기)'!$E$5:$F$1005,2,0))</f>
        <v>6595</v>
      </c>
    </row>
    <row r="71" spans="1:11" ht="12" customHeight="1">
      <c r="A71" s="228"/>
      <c r="B71" s="57" t="s">
        <v>610</v>
      </c>
      <c r="C71" s="516">
        <v>244811</v>
      </c>
      <c r="D71" s="500">
        <f>IF(ISERROR(VLOOKUP(C71,'[1]잔액(일반)'!$B$5:$C$1005,2,0)),0,VLOOKUP(C71,'[1]잔액(일반)'!$B$5:$C$1005,2,0))+IF(ISERROR(VLOOKUP(C71,'[1]잔액(일반)'!$E$5:$F$1005,2,0)),0,VLOOKUP(C71,'[1]잔액(일반)'!$E$5:$F$1005,2,0))</f>
        <v>0</v>
      </c>
      <c r="E71" s="500">
        <f>IF(ISERROR(VLOOKUP(C71,'[1]잔액(일반전기)'!$B$5:$C$1005,2,0)),0,VLOOKUP(C71,'[1]잔액(일반전기)'!$B$5:$C$1005,2,0))+IF(ISERROR(VLOOKUP(C71,'[1]잔액(일반전기)'!$E$5:$F$1005,2,0)),0,VLOOKUP(C71,'[1]잔액(일반전기)'!$E$5:$F$1005,2,0))</f>
        <v>0</v>
      </c>
      <c r="F71" s="711"/>
      <c r="G71" s="92">
        <v>2</v>
      </c>
      <c r="H71" s="93" t="s">
        <v>611</v>
      </c>
      <c r="I71" s="359">
        <v>228500</v>
      </c>
      <c r="J71" s="360">
        <f>IF(ISERROR(VLOOKUP(I71,'[1]잔액(일반)'!$B$5:$C$1005,2,0)),0,VLOOKUP(I71,'[1]잔액(일반)'!$B$5:$C$1005,2,0))+IF(ISERROR(VLOOKUP(I71,'[1]잔액(일반)'!$E$5:$F$1005,2,0)),0,VLOOKUP(I71,'[1]잔액(일반)'!$E$5:$F$1005,2,0))</f>
        <v>0</v>
      </c>
      <c r="K71" s="360">
        <f>IF(ISERROR(VLOOKUP(I71,'[1]잔액(일반전기)'!$B$5:$C$1005,2,0)),0,VLOOKUP(I71,'[1]잔액(일반전기)'!$B$5:$C$1005,2,0))+IF(ISERROR(VLOOKUP(I71,'[1]잔액(일반전기)'!$E$5:$F$1005,2,0)),0,VLOOKUP(I71,'[1]잔액(일반전기)'!$E$5:$F$1005,2,0))</f>
        <v>0</v>
      </c>
    </row>
    <row r="72" spans="1:11" ht="12" customHeight="1">
      <c r="A72" s="228">
        <v>2</v>
      </c>
      <c r="B72" s="192" t="s">
        <v>770</v>
      </c>
      <c r="C72" s="185">
        <v>222200</v>
      </c>
      <c r="D72" s="500">
        <f>IF(ISERROR(VLOOKUP(C72,'[1]잔액(일반)'!$B$5:$C$1005,2,0)),0,VLOOKUP(C72,'[1]잔액(일반)'!$B$5:$C$1005,2,0))+IF(ISERROR(VLOOKUP(C72,'[1]잔액(일반)'!$E$5:$F$1005,2,0)),0,VLOOKUP(C72,'[1]잔액(일반)'!$E$5:$F$1005,2,0))</f>
        <v>3870968</v>
      </c>
      <c r="E72" s="500">
        <f>IF(ISERROR(VLOOKUP(C72,'[1]잔액(일반전기)'!$B$5:$C$1005,2,0)),0,VLOOKUP(C72,'[1]잔액(일반전기)'!$B$5:$C$1005,2,0))+IF(ISERROR(VLOOKUP(C72,'[1]잔액(일반전기)'!$E$5:$F$1005,2,0)),0,VLOOKUP(C72,'[1]잔액(일반전기)'!$E$5:$F$1005,2,0))</f>
        <v>3720631</v>
      </c>
      <c r="F72" s="711"/>
      <c r="G72" s="717" t="s">
        <v>612</v>
      </c>
      <c r="H72" s="716"/>
      <c r="I72" s="364"/>
      <c r="J72" s="355">
        <f>SUM(J73,J75,J78)</f>
        <v>0</v>
      </c>
      <c r="K72" s="355">
        <f>SUM(K73,K75,K78)</f>
        <v>0</v>
      </c>
    </row>
    <row r="73" spans="1:11" ht="12" customHeight="1">
      <c r="A73" s="228"/>
      <c r="B73" s="57" t="s">
        <v>771</v>
      </c>
      <c r="C73" s="339">
        <v>244201</v>
      </c>
      <c r="D73" s="500">
        <f>IF(ISERROR(VLOOKUP(C73,'[1]잔액(일반)'!$B$5:$C$1005,2,0)),0,VLOOKUP(C73,'[1]잔액(일반)'!$B$5:$C$1005,2,0))+IF(ISERROR(VLOOKUP(C73,'[1]잔액(일반)'!$E$5:$F$1005,2,0)),0,VLOOKUP(C73,'[1]잔액(일반)'!$E$5:$F$1005,2,0))</f>
        <v>667112</v>
      </c>
      <c r="E73" s="500">
        <f>IF(ISERROR(VLOOKUP(C73,'[1]잔액(일반전기)'!$B$5:$C$1005,2,0)),0,VLOOKUP(C73,'[1]잔액(일반전기)'!$B$5:$C$1005,2,0))+IF(ISERROR(VLOOKUP(C73,'[1]잔액(일반전기)'!$E$5:$F$1005,2,0)),0,VLOOKUP(C73,'[1]잔액(일반전기)'!$E$5:$F$1005,2,0))</f>
        <v>532019</v>
      </c>
      <c r="F73" s="711"/>
      <c r="G73" s="92">
        <v>1</v>
      </c>
      <c r="H73" s="93" t="s">
        <v>613</v>
      </c>
      <c r="I73" s="365"/>
      <c r="J73" s="360">
        <f>IF(ISERROR(VLOOKUP(149100,'[1]잔액(신용)'!$E$5:$F$1005,2,0)),0,VLOOKUP(149100,'[1]잔액(신용)'!$E$5:$F$1005,2,0))+IF(ISERROR(VLOOKUP(149600,'[1]잔액(신용)'!$E$5:$F$1005,2,0)),0,VLOOKUP(149600,'[1]잔액(신용)'!$E$5:$F$1005,2,0))+IF(ISERROR(VLOOKUP(248400,'[1]잔액(일반)'!$E$5:$F$1005,2,0)),0,VLOOKUP(248400,'[1]잔액(일반)'!$E$5:$F$1005,2,0))+IF(ISERROR(VLOOKUP(248900,'[1]잔액(일반)'!$E$5:$F$1005,2,0)),0,VLOOKUP(248900,'[1]잔액(일반)'!$E$5:$F$1005,2,0))-IF(ISERROR(VLOOKUP(129100,'[1]잔액(신용)'!$B$5:$C$1005,2,0)),0,VLOOKUP(129100,'[1]잔액(신용)'!$B$5:$C$1005,2,0))-IF(ISERROR(VLOOKUP(129400,'[1]잔액(신용)'!$B$5:$C$1005,2,0)),0,VLOOKUP(129400,'[1]잔액(신용)'!$B$5:$C$1005,2,0))-IF(ISERROR(VLOOKUP(228300,'[1]잔액(일반)'!$B$5:$C$1005,2,0)),0,VLOOKUP(228300,'[1]잔액(일반)'!$B$5:$C$1005,2,0))-IF(ISERROR(VLOOKUP(228800,'[1]잔액(일반)'!$B$5:$C$1005,2,0)),0,VLOOKUP(228800,'[1]잔액(일반)'!$B$5:$C$1005,2,0))</f>
        <v>0</v>
      </c>
      <c r="K73" s="360">
        <f>IF(ISERROR(VLOOKUP(149100,'[1]잔액(신용전기)'!$E$5:$F$1005,2,0)),0,VLOOKUP(149100,'[1]잔액(신용전기)'!$E$5:$F$1005,2,0))+IF(ISERROR(VLOOKUP(149600,'[1]잔액(신용전기)'!$E$5:$F$1005,2,0)),0,VLOOKUP(149600,'[1]잔액(신용전기)'!$E$5:$F$1005,2,0))+IF(ISERROR(VLOOKUP(248400,'[1]잔액(일반전기)'!$E$5:$F$1005,2,0)),0,VLOOKUP(248400,'[1]잔액(일반전기)'!$E$5:$F$1005,2,0))+IF(ISERROR(VLOOKUP(248900,'[1]잔액(일반전기)'!$E$5:$F$1005,2,0)),0,VLOOKUP(248900,'[1]잔액(일반전기)'!$E$5:$F$1005,2,0))-IF(ISERROR(VLOOKUP(129100,'[1]잔액(신용전기)'!$B$5:$C$1005,2,0)),0,VLOOKUP(129100,'[1]잔액(신용전기)'!$B$5:$C$1005,2,0))-IF(ISERROR(VLOOKUP(129400,'[1]잔액(신용전기)'!$B$5:$C$1005,2,0)),0,VLOOKUP(129400,'[1]잔액(신용전기)'!$B$5:$C$1005,2,0))-IF(ISERROR(VLOOKUP(228300,'[1]잔액(일반전기)'!$B$5:$C$1005,2,0)),0,VLOOKUP(228300,'[1]잔액(일반전기)'!$B$5:$C$1005,2,0))-IF(ISERROR(VLOOKUP(228800,'[1]잔액(일반전기)'!$B$5:$C$1005,2,0)),0,VLOOKUP(228800,'[1]잔액(일반전기)'!$B$5:$C$1005,2,0))</f>
        <v>0</v>
      </c>
    </row>
    <row r="74" spans="1:11" ht="12" customHeight="1">
      <c r="A74" s="228"/>
      <c r="B74" s="57" t="s">
        <v>772</v>
      </c>
      <c r="C74" s="363"/>
      <c r="D74" s="500">
        <f>IF(ISERROR(VLOOKUP(244503,'[1]잔액(일반)'!$E$5:$F$1005,2,0)),0,VLOOKUP(244503,'[1]잔액(일반)'!$E$5:$F$1005,2,0))+IF(ISERROR(VLOOKUP(244510,'[1]잔액(일반)'!$E$5:$F$1005,2,0)),0,VLOOKUP(244510,'[1]잔액(일반)'!$E$5:$F$1005,2,0))+IF(ISERROR(VLOOKUP(244517,'[1]잔액(일반)'!$E$5:$F$1005,2,0)),0,VLOOKUP(244517,'[1]잔액(일반)'!$E$5:$F$1005,2,0))+IF(ISERROR(VLOOKUP(244533,'[1]잔액(일반)'!$E$5:$F$1005,2,0)),0,VLOOKUP(244533,'[1]잔액(일반)'!$E$5:$F$1005,2,0))+IF(ISERROR(VLOOKUP(244541,'[1]잔액(일반)'!$E$5:$F$1005,2,0)),0,VLOOKUP(244541,'[1]잔액(일반)'!$E$5:$F$1005,2,0))</f>
        <v>255632</v>
      </c>
      <c r="E74" s="500">
        <f>IF(ISERROR(VLOOKUP(244503,'[1]잔액(일반전기)'!$E$5:$F$1005,2,0)),0,VLOOKUP(244503,'[1]잔액(일반전기)'!$E$5:$F$1005,2,0))+IF(ISERROR(VLOOKUP(244510,'[1]잔액(일반전기)'!$E$5:$F$1005,2,0)),0,VLOOKUP(244510,'[1]잔액(일반전기)'!$E$5:$F$1005,2,0))+IF(ISERROR(VLOOKUP(244517,'[1]잔액(일반전기)'!$E$5:$F$1005,2,0)),0,VLOOKUP(244517,'[1]잔액(일반전기)'!$E$5:$F$1005,2,0))+IF(ISERROR(VLOOKUP(244533,'[1]잔액(일반전기)'!$E$5:$F$1005,2,0)),0,VLOOKUP(244533,'[1]잔액(일반전기)'!$E$5:$F$1005,2,0))+IF(ISERROR(VLOOKUP(244541,'[1]잔액(일반전기)'!$E$5:$F$1005,2,0)),0,VLOOKUP(244541,'[1]잔액(일반전기)'!$E$5:$F$1005,2,0))</f>
        <v>267850</v>
      </c>
      <c r="F74" s="711"/>
      <c r="G74" s="92"/>
      <c r="H74" s="85" t="s">
        <v>614</v>
      </c>
      <c r="I74" s="354"/>
      <c r="J74" s="360"/>
      <c r="K74" s="360"/>
    </row>
    <row r="75" spans="1:11" ht="12" customHeight="1">
      <c r="A75" s="228"/>
      <c r="B75" s="57" t="s">
        <v>769</v>
      </c>
      <c r="C75" s="339">
        <v>244603</v>
      </c>
      <c r="D75" s="500">
        <f>IF(ISERROR(VLOOKUP(C75,'[1]잔액(일반)'!$B$5:$C$1005,2,0)),0,VLOOKUP(C75,'[1]잔액(일반)'!$B$5:$C$1005,2,0))+IF(ISERROR(VLOOKUP(C75,'[1]잔액(일반)'!$E$5:$F$1005,2,0)),0,VLOOKUP(C75,'[1]잔액(일반)'!$E$5:$F$1005,2,0))</f>
        <v>0</v>
      </c>
      <c r="E75" s="500">
        <f>IF(ISERROR(VLOOKUP(C75,'[1]잔액(일반전기)'!$B$5:$C$1005,2,0)),0,VLOOKUP(C75,'[1]잔액(일반전기)'!$B$5:$C$1005,2,0))+IF(ISERROR(VLOOKUP(C75,'[1]잔액(일반전기)'!$E$5:$F$1005,2,0)),0,VLOOKUP(C75,'[1]잔액(일반전기)'!$E$5:$F$1005,2,0))</f>
        <v>0</v>
      </c>
      <c r="F75" s="711"/>
      <c r="G75" s="92">
        <v>2</v>
      </c>
      <c r="H75" s="93" t="s">
        <v>615</v>
      </c>
      <c r="I75" s="365"/>
      <c r="J75" s="360">
        <f>IF(ISERROR(VLOOKUP(149300,'[1]잔액(신용)'!$E$5:$F$1005,2,0)),0,VLOOKUP(149300,'[1]잔액(신용)'!$E$5:$F$1005,2,0))+IF(ISERROR(VLOOKUP(149800,'[1]잔액(신용)'!$E$5:$F$1005,2,0)),0,VLOOKUP(149800,'[1]잔액(신용)'!$E$5:$F$1005,2,0))+IF(ISERROR(VLOOKUP(248200,'[1]잔액(일반)'!$E$5:$F$1005,2,0)),0,VLOOKUP(248200,'[1]잔액(일반)'!$E$5:$F$1005,2,0))+IF(ISERROR(VLOOKUP(248800,'[1]잔액(일반)'!$E$5:$F$1005,2,0)),0,VLOOKUP(248800,'[1]잔액(일반)'!$E$5:$F$1005,2,0))-IF(ISERROR(VLOOKUP(129200,'[1]잔액(신용)'!$B$5:$C$1005,2,0)),0,VLOOKUP(129200,'[1]잔액(신용)'!$B$5:$C$1005,2,0))-IF(ISERROR(VLOOKUP(129600,'[1]잔액(신용)'!$B$5:$C$1005,2,0)),0,VLOOKUP(129600,'[1]잔액(신용)'!$B$5:$C$1005,2,0))-IF(ISERROR(VLOOKUP(228200,'[1]잔액(일반)'!$B$5:$C$1005,2,0)),0,VLOOKUP(228200,'[1]잔액(일반)'!$B$5:$C$1005,2,0))-IF(ISERROR(VLOOKUP(228700,'[1]잔액(일반)'!$B$5:$C$1005,2,0)),0,VLOOKUP(228700,'[1]잔액(일반)'!$B$5:$C$1005,2,0))</f>
        <v>0</v>
      </c>
      <c r="K75" s="360">
        <f>IF(ISERROR(VLOOKUP(149300,'[1]잔액(신용전기)'!$E$5:$F$1005,2,0)),0,VLOOKUP(149300,'[1]잔액(신용전기)'!$E$5:$F$1005,2,0))+IF(ISERROR(VLOOKUP(149800,'[1]잔액(신용전기)'!$E$5:$F$1005,2,0)),0,VLOOKUP(149800,'[1]잔액(신용전기)'!$E$5:$F$1005,2,0))+IF(ISERROR(VLOOKUP(248200,'[1]잔액(일반전기)'!$E$5:$F$1005,2,0)),0,VLOOKUP(248200,'[1]잔액(일반전기)'!$E$5:$F$1005,2,0))+IF(ISERROR(VLOOKUP(248800,'[1]잔액(일반전기)'!$E$5:$F$1005,2,0)),0,VLOOKUP(248800,'[1]잔액(일반전기)'!$E$5:$F$1005,2,0))-IF(ISERROR(VLOOKUP(129200,'[1]잔액(신용전기)'!$B$5:$C$1005,2,0)),0,VLOOKUP(129200,'[1]잔액(신용전기)'!$B$5:$C$1005,2,0))-IF(ISERROR(VLOOKUP(129600,'[1]잔액(신용전기)'!$B$5:$C$1005,2,0)),0,VLOOKUP(129600,'[1]잔액(신용전기)'!$B$5:$C$1005,2,0))-IF(ISERROR(VLOOKUP(228200,'[1]잔액(일반전기)'!$B$5:$C$1005,2,0)),0,VLOOKUP(228200,'[1]잔액(일반전기)'!$B$5:$C$1005,2,0))-IF(ISERROR(VLOOKUP(228700,'[1]잔액(일반전기)'!$B$5:$C$1005,2,0)),0,VLOOKUP(228700,'[1]잔액(일반전기)'!$B$5:$C$1005,2,0))</f>
        <v>0</v>
      </c>
    </row>
    <row r="76" spans="1:11" ht="12" customHeight="1">
      <c r="A76" s="228"/>
      <c r="B76" s="57" t="s">
        <v>610</v>
      </c>
      <c r="C76" s="516">
        <v>244821</v>
      </c>
      <c r="D76" s="500">
        <f>IF(ISERROR(VLOOKUP(C76,'[1]잔액(일반)'!$B$5:$C$1005,2,0)),0,VLOOKUP(C76,'[1]잔액(일반)'!$B$5:$C$1005,2,0))+IF(ISERROR(VLOOKUP(C76,'[1]잔액(일반)'!$E$5:$F$1005,2,0)),0,VLOOKUP(C76,'[1]잔액(일반)'!$E$5:$F$1005,2,0))</f>
        <v>0</v>
      </c>
      <c r="E76" s="500">
        <f>IF(ISERROR(VLOOKUP(C76,'[1]잔액(일반전기)'!$B$5:$C$1005,2,0)),0,VLOOKUP(C76,'[1]잔액(일반전기)'!$B$5:$C$1005,2,0))+IF(ISERROR(VLOOKUP(C76,'[1]잔액(일반전기)'!$E$5:$F$1005,2,0)),0,VLOOKUP(C76,'[1]잔액(일반전기)'!$E$5:$F$1005,2,0))</f>
        <v>0</v>
      </c>
      <c r="F76" s="711"/>
      <c r="G76" s="92"/>
      <c r="H76" s="93"/>
      <c r="I76" s="365"/>
      <c r="J76" s="360"/>
      <c r="K76" s="360"/>
    </row>
    <row r="77" spans="1:11" ht="12" customHeight="1">
      <c r="A77" s="228">
        <v>3</v>
      </c>
      <c r="B77" s="192" t="s">
        <v>773</v>
      </c>
      <c r="C77" s="185">
        <v>222300</v>
      </c>
      <c r="D77" s="500">
        <f>IF(ISERROR(VLOOKUP(C77,'[1]잔액(일반)'!$B$5:$C$1005,2,0)),0,VLOOKUP(C77,'[1]잔액(일반)'!$B$5:$C$1005,2,0))+IF(ISERROR(VLOOKUP(C77,'[1]잔액(일반)'!$E$5:$F$1005,2,0)),0,VLOOKUP(C77,'[1]잔액(일반)'!$E$5:$F$1005,2,0))</f>
        <v>0</v>
      </c>
      <c r="E77" s="500">
        <f>IF(ISERROR(VLOOKUP(C77,'[1]잔액(일반전기)'!$B$5:$C$1005,2,0)),0,VLOOKUP(C77,'[1]잔액(일반전기)'!$B$5:$C$1005,2,0))+IF(ISERROR(VLOOKUP(C77,'[1]잔액(일반전기)'!$E$5:$F$1005,2,0)),0,VLOOKUP(C77,'[1]잔액(일반전기)'!$E$5:$F$1005,2,0))</f>
        <v>0</v>
      </c>
      <c r="F77" s="711"/>
      <c r="G77" s="92"/>
      <c r="H77" s="85" t="s">
        <v>616</v>
      </c>
      <c r="I77" s="354"/>
      <c r="J77" s="360"/>
      <c r="K77" s="360"/>
    </row>
    <row r="78" spans="1:11" ht="12" customHeight="1">
      <c r="A78" s="228"/>
      <c r="B78" s="57" t="s">
        <v>771</v>
      </c>
      <c r="C78" s="339">
        <v>244202</v>
      </c>
      <c r="D78" s="500">
        <f>IF(ISERROR(VLOOKUP(C78,'[1]잔액(일반)'!$B$5:$C$1005,2,0)),0,VLOOKUP(C78,'[1]잔액(일반)'!$B$5:$C$1005,2,0))+IF(ISERROR(VLOOKUP(C78,'[1]잔액(일반)'!$E$5:$F$1005,2,0)),0,VLOOKUP(C78,'[1]잔액(일반)'!$E$5:$F$1005,2,0))</f>
        <v>0</v>
      </c>
      <c r="E78" s="500">
        <f>IF(ISERROR(VLOOKUP(C78,'[1]잔액(일반전기)'!$B$5:$C$1005,2,0)),0,VLOOKUP(C78,'[1]잔액(일반전기)'!$B$5:$C$1005,2,0))+IF(ISERROR(VLOOKUP(C78,'[1]잔액(일반전기)'!$E$5:$F$1005,2,0)),0,VLOOKUP(C78,'[1]잔액(일반전기)'!$E$5:$F$1005,2,0))</f>
        <v>0</v>
      </c>
      <c r="F78" s="711"/>
      <c r="G78" s="92">
        <v>3</v>
      </c>
      <c r="H78" s="132" t="s">
        <v>617</v>
      </c>
      <c r="I78" s="354"/>
      <c r="J78" s="360">
        <f>IF(ISERROR(VLOOKUP(148800,'[1]잔액(신용)'!$E$5:$F$1105,2,0)),0,VLOOKUP(148800,'[1]잔액(신용)'!$E$5:$F$1105,2,0))+IF(ISERROR(VLOOKUP(246900,'[1]잔액(일반)'!$E$5:$F$1105,2,0)),0,VLOOKUP(246900,'[1]잔액(일반)'!$E$5:$F$1105,2,0))</f>
        <v>0</v>
      </c>
      <c r="K78" s="360">
        <f>IF(ISERROR(VLOOKUP(148800,'[1]잔액(신용전기)'!$E$5:$F$1105,2,0)),0,VLOOKUP(148800,'[1]잔액(신용전기)'!$E$5:$F$1005,2,0))+IF(ISERROR(VLOOKUP(246900,'[1]잔액(일반전기)'!$E$5:$F$1105,2,0)),0,VLOOKUP(246900,'[1]잔액(일반전기)'!$E$5:$F$1105,2,0))</f>
        <v>0</v>
      </c>
    </row>
    <row r="79" spans="1:11" ht="12" customHeight="1">
      <c r="A79" s="228"/>
      <c r="B79" s="57" t="s">
        <v>769</v>
      </c>
      <c r="C79" s="339">
        <v>244604</v>
      </c>
      <c r="D79" s="500">
        <f>IF(ISERROR(VLOOKUP(C79,'[1]잔액(일반)'!$B$5:$C$1005,2,0)),0,VLOOKUP(C79,'[1]잔액(일반)'!$B$5:$C$1005,2,0))+IF(ISERROR(VLOOKUP(C79,'[1]잔액(일반)'!$E$5:$F$1005,2,0)),0,VLOOKUP(C79,'[1]잔액(일반)'!$E$5:$F$1005,2,0))</f>
        <v>0</v>
      </c>
      <c r="E79" s="500">
        <f>IF(ISERROR(VLOOKUP(C79,'[1]잔액(일반전기)'!$B$5:$C$1005,2,0)),0,VLOOKUP(C79,'[1]잔액(일반전기)'!$B$5:$C$1005,2,0))+IF(ISERROR(VLOOKUP(C79,'[1]잔액(일반전기)'!$E$5:$F$1005,2,0)),0,VLOOKUP(C79,'[1]잔액(일반전기)'!$E$5:$F$1005,2,0))</f>
        <v>0</v>
      </c>
      <c r="F79" s="711"/>
      <c r="G79" s="717" t="s">
        <v>618</v>
      </c>
      <c r="H79" s="716"/>
      <c r="I79" s="364"/>
      <c r="J79" s="355">
        <f>SUM(J81,J82,J87,J89,J90)</f>
        <v>3604448</v>
      </c>
      <c r="K79" s="355">
        <f>SUM(K81,K82,K87,K89,K90)</f>
        <v>3454067</v>
      </c>
    </row>
    <row r="80" spans="1:11" ht="12" customHeight="1">
      <c r="A80" s="228">
        <v>4</v>
      </c>
      <c r="B80" s="192" t="s">
        <v>775</v>
      </c>
      <c r="C80" s="185">
        <v>222400</v>
      </c>
      <c r="D80" s="500">
        <f>IF(ISERROR(VLOOKUP(C80,'[1]잔액(일반)'!$B$5:$C$1005,2,0)),0,VLOOKUP(C80,'[1]잔액(일반)'!$B$5:$C$1005,2,0))+IF(ISERROR(VLOOKUP(C80,'[1]잔액(일반)'!$E$5:$F$1005,2,0)),0,VLOOKUP(C80,'[1]잔액(일반)'!$E$5:$F$1005,2,0))</f>
        <v>2216195</v>
      </c>
      <c r="E80" s="500">
        <f>IF(ISERROR(VLOOKUP(C80,'[1]잔액(일반전기)'!$B$5:$C$1005,2,0)),0,VLOOKUP(C80,'[1]잔액(일반전기)'!$B$5:$C$1005,2,0))+IF(ISERROR(VLOOKUP(C80,'[1]잔액(일반전기)'!$E$5:$F$1005,2,0)),0,VLOOKUP(C80,'[1]잔액(일반전기)'!$E$5:$F$1005,2,0))</f>
        <v>1521397</v>
      </c>
      <c r="F80" s="711"/>
      <c r="G80" s="92"/>
      <c r="H80" s="94" t="s">
        <v>739</v>
      </c>
      <c r="I80" s="354"/>
      <c r="J80" s="360"/>
      <c r="K80" s="360"/>
    </row>
    <row r="81" spans="1:11" ht="12" customHeight="1">
      <c r="A81" s="228"/>
      <c r="B81" s="57" t="s">
        <v>771</v>
      </c>
      <c r="C81" s="339">
        <v>244203</v>
      </c>
      <c r="D81" s="500">
        <f>IF(ISERROR(VLOOKUP(C81,'[1]잔액(일반)'!$B$5:$C$1005,2,0)),0,VLOOKUP(C81,'[1]잔액(일반)'!$B$5:$C$1005,2,0))+IF(ISERROR(VLOOKUP(C81,'[1]잔액(일반)'!$E$5:$F$1005,2,0)),0,VLOOKUP(C81,'[1]잔액(일반)'!$E$5:$F$1005,2,0))</f>
        <v>984351</v>
      </c>
      <c r="E81" s="500">
        <f>IF(ISERROR(VLOOKUP(C81,'[1]잔액(일반전기)'!$B$5:$C$1005,2,0)),0,VLOOKUP(C81,'[1]잔액(일반전기)'!$B$5:$C$1005,2,0))+IF(ISERROR(VLOOKUP(C81,'[1]잔액(일반전기)'!$E$5:$F$1005,2,0)),0,VLOOKUP(C81,'[1]잔액(일반전기)'!$E$5:$F$1005,2,0))</f>
        <v>605328</v>
      </c>
      <c r="F81" s="711"/>
      <c r="G81" s="92">
        <v>1</v>
      </c>
      <c r="H81" s="93" t="s">
        <v>741</v>
      </c>
      <c r="I81" s="359">
        <v>247100</v>
      </c>
      <c r="J81" s="360">
        <f>IF(ISERROR(VLOOKUP(I81,'[1]잔액(일반)'!$B$5:$C$1005,2,0)),0,VLOOKUP(I81,'[1]잔액(일반)'!$B$5:$C$1005,2,0))+IF(ISERROR(VLOOKUP(I81,'[1]잔액(일반)'!$E$5:$F$1005,2,0)),0,VLOOKUP(I81,'[1]잔액(일반)'!$E$5:$F$1005,2,0))</f>
        <v>1123000</v>
      </c>
      <c r="K81" s="360">
        <f>IF(ISERROR(VLOOKUP(I81,'[1]잔액(일반전기)'!$B$5:$C$1005,2,0)),0,VLOOKUP(I81,'[1]잔액(일반전기)'!$B$5:$C$1005,2,0))+IF(ISERROR(VLOOKUP(I81,'[1]잔액(일반전기)'!$E$5:$F$1005,2,0)),0,VLOOKUP(I81,'[1]잔액(일반전기)'!$E$5:$F$1005,2,0))</f>
        <v>1033000</v>
      </c>
    </row>
    <row r="82" spans="1:11" ht="12" customHeight="1">
      <c r="A82" s="228"/>
      <c r="B82" s="57" t="s">
        <v>772</v>
      </c>
      <c r="C82" s="363"/>
      <c r="D82" s="500">
        <f>IF(ISERROR(VLOOKUP(244504,'[1]잔액(일반)'!$E$5:$F$1005,2,0)),0,VLOOKUP(244504,'[1]잔액(일반)'!$E$5:$F$1005,2,0))+IF(ISERROR(VLOOKUP(244507,'[1]잔액(일반)'!$E$5:$F$1005,2,0)),0,VLOOKUP(244507,'[1]잔액(일반)'!$E$5:$F$1005,2,0))+IF(ISERROR(VLOOKUP(244511,'[1]잔액(일반)'!$E$5:$F$1005,2,0)),0,VLOOKUP(244511,'[1]잔액(일반)'!$E$5:$F$1005,2,0))+IF(ISERROR(VLOOKUP(244514,'[1]잔액(일반)'!$E$5:$F$1005,2,0)),0,VLOOKUP(244514,'[1]잔액(일반)'!$E$5:$F$1005,2,0))+IF(ISERROR(VLOOKUP(244518,'[1]잔액(일반)'!$E$5:$F$1005,2,0)),0,VLOOKUP(244518,'[1]잔액(일반)'!$E$5:$F$1005,2,0))+IF(ISERROR(VLOOKUP(244521,'[1]잔액(일반)'!$E$5:$F$1005,2,0)),0,VLOOKUP(244521,'[1]잔액(일반)'!$E$5:$F$1005,2,0))+IF(ISERROR(VLOOKUP(244534,'[1]잔액(일반)'!$E$5:$F$1005,2,0)),0,VLOOKUP(244534,'[1]잔액(일반)'!$E$5:$F$1005,2,0))+IF(ISERROR(VLOOKUP(244537,'[1]잔액(일반)'!$E$5:$F$1005,2,0)),0,VLOOKUP(244537,'[1]잔액(일반)'!$E$5:$F$1005,2,0))+IF(ISERROR(VLOOKUP(244542,'[1]잔액(일반)'!$E$5:$F$1005,2,0)),0,VLOOKUP(244542,'[1]잔액(일반)'!$E$5:$F$1005,2,0))</f>
        <v>358074</v>
      </c>
      <c r="E82" s="500">
        <f>IF(ISERROR(VLOOKUP(244504,'[1]잔액(일반전기)'!$E$5:$F$1005,2,0)),0,VLOOKUP(244504,'[1]잔액(일반전기)'!$E$5:$F$1005,2,0))+IF(ISERROR(VLOOKUP(244507,'[1]잔액(일반전기)'!$E$5:$F$1005,2,0)),0,VLOOKUP(244507,'[1]잔액(일반전기)'!$E$5:$F$1005,2,0))+IF(ISERROR(VLOOKUP(244511,'[1]잔액(일반전기)'!$E$5:$F$1005,2,0)),0,VLOOKUP(244511,'[1]잔액(일반전기)'!$E$5:$F$1005,2,0))+IF(ISERROR(VLOOKUP(244514,'[1]잔액(일반전기)'!$E$5:$F$1005,2,0)),0,VLOOKUP(244514,'[1]잔액(일반전기)'!$E$5:$F$1005,2,0))+IF(ISERROR(VLOOKUP(244518,'[1]잔액(일반전기)'!$E$5:$F$1005,2,0)),0,VLOOKUP(244518,'[1]잔액(일반전기)'!$E$5:$F$1005,2,0))+IF(ISERROR(VLOOKUP(244521,'[1]잔액(일반전기)'!$E$5:$F$1005,2,0)),0,VLOOKUP(244521,'[1]잔액(일반전기)'!$E$5:$F$1005,2,0))+IF(ISERROR(VLOOKUP(244534,'[1]잔액(일반전기)'!$E$5:$F$1005,2,0)),0,VLOOKUP(244534,'[1]잔액(일반전기)'!$E$5:$F$1005,2,0))+IF(ISERROR(VLOOKUP(244537,'[1]잔액(일반전기)'!$E$5:$F$1005,2,0)),0,VLOOKUP(244537,'[1]잔액(일반전기)'!$E$5:$F$1005,2,0))+IF(ISERROR(VLOOKUP(244542,'[1]잔액(일반전기)'!$E$5:$F$1005,2,0)),0,VLOOKUP(244542,'[1]잔액(일반전기)'!$E$5:$F$1005,2,0))</f>
        <v>122010</v>
      </c>
      <c r="F82" s="711"/>
      <c r="G82" s="92">
        <v>2</v>
      </c>
      <c r="H82" s="93" t="s">
        <v>743</v>
      </c>
      <c r="I82" s="354"/>
      <c r="J82" s="360">
        <f>SUM(J83:J86)</f>
        <v>1654432</v>
      </c>
      <c r="K82" s="360">
        <f>SUM(K83:K86)</f>
        <v>1556984</v>
      </c>
    </row>
    <row r="83" spans="1:11" ht="12" customHeight="1">
      <c r="A83" s="228"/>
      <c r="B83" s="57" t="s">
        <v>769</v>
      </c>
      <c r="C83" s="339">
        <v>244605</v>
      </c>
      <c r="D83" s="500">
        <f>IF(ISERROR(VLOOKUP(C83,'[1]잔액(일반)'!$B$5:$C$1005,2,0)),0,VLOOKUP(C83,'[1]잔액(일반)'!$B$5:$C$1005,2,0))+IF(ISERROR(VLOOKUP(C83,'[1]잔액(일반)'!$E$5:$F$1005,2,0)),0,VLOOKUP(C83,'[1]잔액(일반)'!$E$5:$F$1005,2,0))</f>
        <v>0</v>
      </c>
      <c r="E83" s="500">
        <f>IF(ISERROR(VLOOKUP(C83,'[1]잔액(일반전기)'!$B$5:$C$1005,2,0)),0,VLOOKUP(C83,'[1]잔액(일반전기)'!$B$5:$C$1005,2,0))+IF(ISERROR(VLOOKUP(C83,'[1]잔액(일반전기)'!$E$5:$F$1005,2,0)),0,VLOOKUP(C83,'[1]잔액(일반전기)'!$E$5:$F$1005,2,0))</f>
        <v>0</v>
      </c>
      <c r="F83" s="711"/>
      <c r="G83" s="366"/>
      <c r="H83" s="93" t="s">
        <v>619</v>
      </c>
      <c r="I83" s="359">
        <v>247300</v>
      </c>
      <c r="J83" s="360">
        <f>IF(ISERROR(VLOOKUP(I83,'[1]잔액(일반)'!$B$5:$C$1005,2,0)),0,VLOOKUP(I83,'[1]잔액(일반)'!$B$5:$C$1005,2,0))+IF(ISERROR(VLOOKUP(I83,'[1]잔액(일반)'!$E$5:$F$1005,2,0)),0,VLOOKUP(I83,'[1]잔액(일반)'!$E$5:$F$1005,2,0))</f>
        <v>1425432</v>
      </c>
      <c r="K83" s="360">
        <f>IF(ISERROR(VLOOKUP(I83,'[1]잔액(일반전기)'!$B$5:$C$1005,2,0)),0,VLOOKUP(I83,'[1]잔액(일반전기)'!$B$5:$C$1005,2,0))+IF(ISERROR(VLOOKUP(I83,'[1]잔액(일반전기)'!$E$5:$F$1005,2,0)),0,VLOOKUP(I83,'[1]잔액(일반전기)'!$E$5:$F$1005,2,0))</f>
        <v>1327984</v>
      </c>
    </row>
    <row r="84" spans="1:11" ht="12" customHeight="1">
      <c r="A84" s="228"/>
      <c r="B84" s="57" t="s">
        <v>610</v>
      </c>
      <c r="C84" s="516">
        <v>244831</v>
      </c>
      <c r="D84" s="500">
        <f>IF(ISERROR(VLOOKUP(C84,'[1]잔액(일반)'!$B$5:$C$1005,2,0)),0,VLOOKUP(C84,'[1]잔액(일반)'!$B$5:$C$1005,2,0))+IF(ISERROR(VLOOKUP(C84,'[1]잔액(일반)'!$E$5:$F$1005,2,0)),0,VLOOKUP(C84,'[1]잔액(일반)'!$E$5:$F$1005,2,0))</f>
        <v>0</v>
      </c>
      <c r="E84" s="500">
        <f>IF(ISERROR(VLOOKUP(C84,'[1]잔액(일반전기)'!$B$5:$C$1005,2,0)),0,VLOOKUP(C84,'[1]잔액(일반전기)'!$B$5:$C$1005,2,0))+IF(ISERROR(VLOOKUP(C84,'[1]잔액(일반전기)'!$E$5:$F$1005,2,0)),0,VLOOKUP(C84,'[1]잔액(일반전기)'!$E$5:$F$1005,2,0))</f>
        <v>0</v>
      </c>
      <c r="F84" s="711"/>
      <c r="G84" s="366"/>
      <c r="H84" s="93"/>
      <c r="I84" s="359"/>
      <c r="J84" s="360"/>
      <c r="K84" s="360"/>
    </row>
    <row r="85" spans="1:13" ht="12" customHeight="1">
      <c r="A85" s="228">
        <v>5</v>
      </c>
      <c r="B85" s="192" t="s">
        <v>484</v>
      </c>
      <c r="C85" s="185">
        <v>222500</v>
      </c>
      <c r="D85" s="500">
        <f>IF(ISERROR(VLOOKUP(C85,'[1]잔액(일반)'!$B$5:$C$1005,2,0)),0,VLOOKUP(C85,'[1]잔액(일반)'!$B$5:$C$1005,2,0))+IF(ISERROR(VLOOKUP(C85,'[1]잔액(일반)'!$E$5:$F$1005,2,0)),0,VLOOKUP(C85,'[1]잔액(일반)'!$E$5:$F$1005,2,0))</f>
        <v>0</v>
      </c>
      <c r="E85" s="500">
        <f>IF(ISERROR(VLOOKUP(C85,'[1]잔액(일반전기)'!$B$5:$C$1005,2,0)),0,VLOOKUP(C85,'[1]잔액(일반전기)'!$B$5:$C$1005,2,0))+IF(ISERROR(VLOOKUP(C85,'[1]잔액(일반전기)'!$E$5:$F$1005,2,0)),0,VLOOKUP(C85,'[1]잔액(일반전기)'!$E$5:$F$1005,2,0))</f>
        <v>175345</v>
      </c>
      <c r="F85" s="711"/>
      <c r="G85" s="92"/>
      <c r="H85" s="93" t="s">
        <v>746</v>
      </c>
      <c r="I85" s="359">
        <v>247400</v>
      </c>
      <c r="J85" s="360">
        <f>IF(ISERROR(VLOOKUP(I85,'[1]잔액(일반)'!$B$5:$C$1005,2,0)),0,VLOOKUP(I85,'[1]잔액(일반)'!$B$5:$C$1005,2,0))+IF(ISERROR(VLOOKUP(I85,'[1]잔액(일반)'!$E$5:$F$1005,2,0)),0,VLOOKUP(I85,'[1]잔액(일반)'!$E$5:$F$1005,2,0))</f>
        <v>129000</v>
      </c>
      <c r="K85" s="360">
        <f>IF(ISERROR(VLOOKUP(I85,'[1]잔액(일반전기)'!$B$5:$C$1005,2,0)),0,VLOOKUP(I85,'[1]잔액(일반전기)'!$B$5:$C$1005,2,0))+IF(ISERROR(VLOOKUP(I85,'[1]잔액(일반전기)'!$E$5:$F$1005,2,0)),0,VLOOKUP(I85,'[1]잔액(일반전기)'!$E$5:$F$1005,2,0))</f>
        <v>129000</v>
      </c>
      <c r="L85" s="271"/>
      <c r="M85" s="271"/>
    </row>
    <row r="86" spans="1:11" ht="12" customHeight="1">
      <c r="A86" s="228" t="s">
        <v>581</v>
      </c>
      <c r="B86" s="57" t="s">
        <v>772</v>
      </c>
      <c r="C86" s="339">
        <v>244560</v>
      </c>
      <c r="D86" s="500">
        <f>IF(ISERROR(VLOOKUP(C86,'[1]잔액(일반)'!$B$5:$C$1005,2,0)),0,VLOOKUP(C86,'[1]잔액(일반)'!$B$5:$C$1005,2,0))+IF(ISERROR(VLOOKUP(C86,'[1]잔액(일반)'!$E$5:$F$1005,2,0)),0,VLOOKUP(C86,'[1]잔액(일반)'!$E$5:$F$1005,2,0))</f>
        <v>0</v>
      </c>
      <c r="E86" s="500">
        <f>IF(ISERROR(VLOOKUP(C86,'[1]잔액(일반전기)'!$B$5:$C$1005,2,0)),0,VLOOKUP(C86,'[1]잔액(일반전기)'!$B$5:$C$1005,2,0))+IF(ISERROR(VLOOKUP(C86,'[1]잔액(일반전기)'!$E$5:$F$1005,2,0)),0,VLOOKUP(C86,'[1]잔액(일반전기)'!$E$5:$F$1005,2,0))</f>
        <v>0</v>
      </c>
      <c r="F86" s="711"/>
      <c r="G86" s="92"/>
      <c r="H86" s="93" t="s">
        <v>748</v>
      </c>
      <c r="I86" s="359">
        <v>249000</v>
      </c>
      <c r="J86" s="360">
        <f>IF(ISERROR(VLOOKUP(I86,'[1]잔액(일반)'!$B$5:$C$1005,2,0)),0,VLOOKUP(I86,'[1]잔액(일반)'!$B$5:$C$1005,2,0))+IF(ISERROR(VLOOKUP(I86,'[1]잔액(일반)'!$E$5:$F$1005,2,0)),0,VLOOKUP(I86,'[1]잔액(일반)'!$E$5:$F$1005,2,0))</f>
        <v>100000</v>
      </c>
      <c r="K86" s="360">
        <f>IF(ISERROR(VLOOKUP(I86,'[1]잔액(일반전기)'!$B$5:$C$1005,2,0)),0,VLOOKUP(I86,'[1]잔액(일반전기)'!$B$5:$C$1005,2,0))+IF(ISERROR(VLOOKUP(I86,'[1]잔액(일반전기)'!$E$5:$F$1005,2,0)),0,VLOOKUP(I86,'[1]잔액(일반전기)'!$E$5:$F$1005,2,0))</f>
        <v>100000</v>
      </c>
    </row>
    <row r="87" spans="1:11" ht="12" customHeight="1">
      <c r="A87" s="367" t="s">
        <v>566</v>
      </c>
      <c r="B87" s="345" t="s">
        <v>776</v>
      </c>
      <c r="C87" s="196"/>
      <c r="D87" s="346">
        <f>SUM(D88:D89,D91,D93:D95)-SUM(D90,D92,D96)</f>
        <v>12902</v>
      </c>
      <c r="E87" s="346">
        <f>SUM(E88:E89,E91,E93:E95)-SUM(E90,E92,E96)</f>
        <v>20343</v>
      </c>
      <c r="F87" s="711"/>
      <c r="G87" s="92">
        <v>3</v>
      </c>
      <c r="H87" s="93" t="s">
        <v>750</v>
      </c>
      <c r="I87" s="226"/>
      <c r="J87" s="360">
        <f>J117-J118</f>
        <v>0</v>
      </c>
      <c r="K87" s="360">
        <f>K117-K118</f>
        <v>0</v>
      </c>
    </row>
    <row r="88" spans="1:11" ht="12" customHeight="1">
      <c r="A88" s="228">
        <v>1</v>
      </c>
      <c r="B88" s="192" t="s">
        <v>485</v>
      </c>
      <c r="C88" s="185">
        <v>223100</v>
      </c>
      <c r="D88" s="500">
        <f>IF(ISERROR(VLOOKUP(C88,'[1]잔액(일반)'!$B$5:$C$1005,2,0)),0,VLOOKUP(C88,'[1]잔액(일반)'!$B$5:$C$1005,2,0))+IF(ISERROR(VLOOKUP(C88,'[1]잔액(일반)'!$E$5:$F$1005,2,0)),0,VLOOKUP(C88,'[1]잔액(일반)'!$E$5:$F$1005,2,0))</f>
        <v>0</v>
      </c>
      <c r="E88" s="500">
        <f>IF(ISERROR(VLOOKUP(C88,'[1]잔액(일반전기)'!$B$5:$C$1005,2,0)),0,VLOOKUP(C88,'[1]잔액(일반전기)'!$B$5:$C$1005,2,0))+IF(ISERROR(VLOOKUP(C88,'[1]잔액(일반전기)'!$E$5:$F$1005,2,0)),0,VLOOKUP(C88,'[1]잔액(일반전기)'!$E$5:$F$1005,2,0))</f>
        <v>0</v>
      </c>
      <c r="F88" s="711"/>
      <c r="G88" s="92"/>
      <c r="H88" s="94" t="s">
        <v>752</v>
      </c>
      <c r="I88" s="368"/>
      <c r="J88" s="360"/>
      <c r="K88" s="360"/>
    </row>
    <row r="89" spans="1:11" ht="12" customHeight="1">
      <c r="A89" s="228">
        <v>2</v>
      </c>
      <c r="B89" s="192" t="s">
        <v>486</v>
      </c>
      <c r="C89" s="185">
        <v>223200</v>
      </c>
      <c r="D89" s="500">
        <f>IF(ISERROR(VLOOKUP(C89,'[1]잔액(일반)'!$B$5:$C$1005,2,0)),0,VLOOKUP(C89,'[1]잔액(일반)'!$B$5:$C$1005,2,0))+IF(ISERROR(VLOOKUP(C89,'[1]잔액(일반)'!$E$5:$F$1005,2,0)),0,VLOOKUP(C89,'[1]잔액(일반)'!$E$5:$F$1005,2,0))</f>
        <v>0</v>
      </c>
      <c r="E89" s="500">
        <f>IF(ISERROR(VLOOKUP(C89,'[1]잔액(일반전기)'!$B$5:$C$1005,2,0)),0,VLOOKUP(C89,'[1]잔액(일반전기)'!$B$5:$C$1005,2,0))+IF(ISERROR(VLOOKUP(C89,'[1]잔액(일반전기)'!$E$5:$F$1005,2,0)),0,VLOOKUP(C89,'[1]잔액(일반전기)'!$E$5:$F$1005,2,0))</f>
        <v>0</v>
      </c>
      <c r="F89" s="711"/>
      <c r="G89" s="369">
        <v>4</v>
      </c>
      <c r="H89" s="132" t="s">
        <v>754</v>
      </c>
      <c r="I89" s="370">
        <v>248000</v>
      </c>
      <c r="J89" s="360">
        <f>IF(ISERROR(VLOOKUP(I89,'[1]잔액(일반)'!$B$5:$C$1005,2,0)),0,VLOOKUP(I89,'[1]잔액(일반)'!$B$5:$C$1005,2,0))+IF(ISERROR(VLOOKUP(I89,'[1]잔액(일반)'!$E$5:$F$1005,2,0)),0,VLOOKUP(I89,'[1]잔액(일반)'!$E$5:$F$1005,2,0))</f>
        <v>827016</v>
      </c>
      <c r="K89" s="360">
        <f>IF(ISERROR(VLOOKUP(I89,'[1]잔액(일반전기)'!$B$5:$C$1005,2,0)),0,VLOOKUP(I89,'[1]잔액(일반전기)'!$B$5:$C$1005,2,0))+IF(ISERROR(VLOOKUP(I89,'[1]잔액(일반전기)'!$E$5:$F$1005,2,0)),0,VLOOKUP(I89,'[1]잔액(일반전기)'!$E$5:$F$1005,2,0))</f>
        <v>864083</v>
      </c>
    </row>
    <row r="90" spans="1:11" ht="12" customHeight="1">
      <c r="A90" s="228"/>
      <c r="B90" s="57" t="s">
        <v>777</v>
      </c>
      <c r="C90" s="339">
        <v>244612</v>
      </c>
      <c r="D90" s="500">
        <f>IF(ISERROR(VLOOKUP(C90,'[1]잔액(일반)'!$B$5:$C$1005,2,0)),0,VLOOKUP(C90,'[1]잔액(일반)'!$B$5:$C$1005,2,0))+IF(ISERROR(VLOOKUP(C90,'[1]잔액(일반)'!$E$5:$F$1005,2,0)),0,VLOOKUP(C90,'[1]잔액(일반)'!$E$5:$F$1005,2,0))</f>
        <v>0</v>
      </c>
      <c r="E90" s="500">
        <f>IF(ISERROR(VLOOKUP(C90,'[1]잔액(일반전기)'!$B$5:$C$1005,2,0)),0,VLOOKUP(C90,'[1]잔액(일반전기)'!$B$5:$C$1005,2,0))+IF(ISERROR(VLOOKUP(C90,'[1]잔액(일반전기)'!$E$5:$F$1005,2,0)),0,VLOOKUP(C90,'[1]잔액(일반전기)'!$E$5:$F$1005,2,0))</f>
        <v>0</v>
      </c>
      <c r="F90" s="711"/>
      <c r="G90" s="371"/>
      <c r="H90" s="96" t="s">
        <v>756</v>
      </c>
      <c r="I90" s="245"/>
      <c r="J90" s="372">
        <f>J115</f>
        <v>0</v>
      </c>
      <c r="K90" s="372">
        <f>K115</f>
        <v>0</v>
      </c>
    </row>
    <row r="91" spans="1:11" ht="13.5">
      <c r="A91" s="228">
        <v>3</v>
      </c>
      <c r="B91" s="192" t="s">
        <v>487</v>
      </c>
      <c r="C91" s="185">
        <v>223300</v>
      </c>
      <c r="D91" s="500">
        <f>IF(ISERROR(VLOOKUP(C91,'[1]잔액(일반)'!$B$5:$C$1005,2,0)),0,VLOOKUP(C91,'[1]잔액(일반)'!$B$5:$C$1005,2,0))+IF(ISERROR(VLOOKUP(C91,'[1]잔액(일반)'!$E$5:$F$1005,2,0)),0,VLOOKUP(C91,'[1]잔액(일반)'!$E$5:$F$1005,2,0))</f>
        <v>0</v>
      </c>
      <c r="E91" s="500">
        <f>IF(ISERROR(VLOOKUP(C91,'[1]잔액(일반전기)'!$B$5:$C$1005,2,0)),0,VLOOKUP(C91,'[1]잔액(일반전기)'!$B$5:$C$1005,2,0))+IF(ISERROR(VLOOKUP(C91,'[1]잔액(일반전기)'!$E$5:$F$1005,2,0)),0,VLOOKUP(C91,'[1]잔액(일반전기)'!$E$5:$F$1005,2,0))</f>
        <v>0</v>
      </c>
      <c r="F91" s="711"/>
      <c r="G91" s="371"/>
      <c r="H91" s="94" t="s">
        <v>758</v>
      </c>
      <c r="I91" s="245"/>
      <c r="J91" s="372"/>
      <c r="K91" s="372"/>
    </row>
    <row r="92" spans="1:11" ht="13.5">
      <c r="A92" s="228"/>
      <c r="B92" s="57" t="s">
        <v>777</v>
      </c>
      <c r="C92" s="339">
        <v>244613</v>
      </c>
      <c r="D92" s="500">
        <f>IF(ISERROR(VLOOKUP(C92,'[1]잔액(일반)'!$B$5:$C$1005,2,0)),0,VLOOKUP(C92,'[1]잔액(일반)'!$B$5:$C$1005,2,0))+IF(ISERROR(VLOOKUP(C92,'[1]잔액(일반)'!$E$5:$F$1005,2,0)),0,VLOOKUP(C92,'[1]잔액(일반)'!$E$5:$F$1005,2,0))</f>
        <v>0</v>
      </c>
      <c r="E92" s="500">
        <f>IF(ISERROR(VLOOKUP(C92,'[1]잔액(일반전기)'!$B$5:$C$1005,2,0)),0,VLOOKUP(C92,'[1]잔액(일반전기)'!$B$5:$C$1005,2,0))+IF(ISERROR(VLOOKUP(C92,'[1]잔액(일반전기)'!$E$5:$F$1005,2,0)),0,VLOOKUP(C92,'[1]잔액(일반전기)'!$E$5:$F$1005,2,0))</f>
        <v>0</v>
      </c>
      <c r="F92" s="711"/>
      <c r="G92" s="373"/>
      <c r="H92" s="231"/>
      <c r="I92" s="374"/>
      <c r="J92" s="372"/>
      <c r="K92" s="372"/>
    </row>
    <row r="93" spans="1:11" ht="13.5" customHeight="1">
      <c r="A93" s="228">
        <v>4</v>
      </c>
      <c r="B93" s="376" t="s">
        <v>620</v>
      </c>
      <c r="C93" s="185">
        <v>223400</v>
      </c>
      <c r="D93" s="500">
        <f>IF(ISERROR(VLOOKUP(C93,'[1]잔액(일반)'!$B$5:$C$1005,2,0)),0,VLOOKUP(C93,'[1]잔액(일반)'!$B$5:$C$1005,2,0))+IF(ISERROR(VLOOKUP(C93,'[1]잔액(일반)'!$E$5:$F$1005,2,0)),0,VLOOKUP(C93,'[1]잔액(일반)'!$E$5:$F$1005,2,0))</f>
        <v>0</v>
      </c>
      <c r="E93" s="500">
        <f>IF(ISERROR(VLOOKUP(C93,'[1]잔액(일반전기)'!$B$5:$C$1005,2,0)),0,VLOOKUP(C93,'[1]잔액(일반전기)'!$B$5:$C$1005,2,0))+IF(ISERROR(VLOOKUP(C93,'[1]잔액(일반전기)'!$E$5:$F$1005,2,0)),0,VLOOKUP(C93,'[1]잔액(일반전기)'!$E$5:$F$1005,2,0))</f>
        <v>0</v>
      </c>
      <c r="F93" s="712"/>
      <c r="G93" s="703" t="s">
        <v>763</v>
      </c>
      <c r="H93" s="718"/>
      <c r="I93" s="218"/>
      <c r="J93" s="375">
        <f>SUM(J58,J64,J69,J72,J79)</f>
        <v>8781746</v>
      </c>
      <c r="K93" s="375">
        <f>SUM(K58,K64,K69,K72,K79)</f>
        <v>8308694</v>
      </c>
    </row>
    <row r="94" spans="1:11" ht="13.5" customHeight="1">
      <c r="A94" s="228">
        <v>5</v>
      </c>
      <c r="B94" s="377" t="s">
        <v>778</v>
      </c>
      <c r="C94" s="378">
        <v>223500</v>
      </c>
      <c r="D94" s="500">
        <f>IF(ISERROR(VLOOKUP(C94,'[1]잔액(일반)'!$B$5:$C$1005,2,0)),0,VLOOKUP(C94,'[1]잔액(일반)'!$B$5:$C$1005,2,0))+IF(ISERROR(VLOOKUP(C94,'[1]잔액(일반)'!$E$5:$F$1005,2,0)),0,VLOOKUP(C94,'[1]잔액(일반)'!$E$5:$F$1005,2,0))</f>
        <v>0</v>
      </c>
      <c r="E94" s="500">
        <f>IF(ISERROR(VLOOKUP(C94,'[1]잔액(일반전기)'!$B$5:$C$1005,2,0)),0,VLOOKUP(C94,'[1]잔액(일반전기)'!$B$5:$C$1005,2,0))+IF(ISERROR(VLOOKUP(C94,'[1]잔액(일반전기)'!$E$5:$F$1005,2,0)),0,VLOOKUP(C94,'[1]잔액(일반전기)'!$E$5:$F$1005,2,0))</f>
        <v>0</v>
      </c>
      <c r="F94" s="551"/>
      <c r="G94" s="552"/>
      <c r="H94" s="553"/>
      <c r="I94" s="554"/>
      <c r="J94" s="555"/>
      <c r="K94" s="555"/>
    </row>
    <row r="95" spans="1:11" ht="13.5">
      <c r="A95" s="228">
        <v>6</v>
      </c>
      <c r="B95" s="192" t="s">
        <v>489</v>
      </c>
      <c r="C95" s="185">
        <v>223800</v>
      </c>
      <c r="D95" s="500">
        <f>IF(ISERROR(VLOOKUP(C95,'[1]잔액(일반)'!$B$5:$C$1005,2,0)),0,VLOOKUP(C95,'[1]잔액(일반)'!$B$5:$C$1005,2,0))+IF(ISERROR(VLOOKUP(C95,'[1]잔액(일반)'!$E$5:$F$1005,2,0)),0,VLOOKUP(C95,'[1]잔액(일반)'!$E$5:$F$1005,2,0))</f>
        <v>12902</v>
      </c>
      <c r="E95" s="500">
        <f>IF(ISERROR(VLOOKUP(C95,'[1]잔액(일반전기)'!$B$5:$C$1005,2,0)),0,VLOOKUP(C95,'[1]잔액(일반전기)'!$B$5:$C$1005,2,0))+IF(ISERROR(VLOOKUP(C95,'[1]잔액(일반전기)'!$E$5:$F$1005,2,0)),0,VLOOKUP(C95,'[1]잔액(일반전기)'!$E$5:$F$1005,2,0))</f>
        <v>20343</v>
      </c>
      <c r="F95" s="217"/>
      <c r="G95" s="521"/>
      <c r="H95" s="522"/>
      <c r="I95" s="523"/>
      <c r="J95" s="524"/>
      <c r="K95" s="524"/>
    </row>
    <row r="96" spans="1:11" ht="13.5">
      <c r="A96" s="351"/>
      <c r="B96" s="70" t="s">
        <v>777</v>
      </c>
      <c r="C96" s="339">
        <v>244615</v>
      </c>
      <c r="D96" s="508">
        <f>IF(ISERROR(VLOOKUP(C96,'[1]잔액(일반)'!$B$5:$C$1005,2,0)),0,VLOOKUP(C96,'[1]잔액(일반)'!$B$5:$C$1005,2,0))+IF(ISERROR(VLOOKUP(C96,'[1]잔액(일반)'!$E$5:$F$1005,2,0)),0,VLOOKUP(C96,'[1]잔액(일반)'!$E$5:$F$1005,2,0))</f>
        <v>0</v>
      </c>
      <c r="E96" s="508">
        <f>IF(ISERROR(VLOOKUP(C96,'[1]잔액(일반전기)'!$B$5:$C$1005,2,0)),0,VLOOKUP(C96,'[1]잔액(일반전기)'!$B$5:$C$1005,2,0))+IF(ISERROR(VLOOKUP(C96,'[1]잔액(일반전기)'!$E$5:$F$1005,2,0)),0,VLOOKUP(C96,'[1]잔액(일반전기)'!$E$5:$F$1005,2,0))</f>
        <v>0</v>
      </c>
      <c r="F96" s="217"/>
      <c r="G96" s="521"/>
      <c r="H96" s="522"/>
      <c r="I96" s="523"/>
      <c r="J96" s="524"/>
      <c r="K96" s="524"/>
    </row>
    <row r="97" spans="1:11" ht="13.5">
      <c r="A97" s="379" t="s">
        <v>569</v>
      </c>
      <c r="B97" s="380" t="s">
        <v>621</v>
      </c>
      <c r="C97" s="381"/>
      <c r="D97" s="382">
        <f>SUM(D98,D100:D101,D103)-SUM(D99,D102)</f>
        <v>32394</v>
      </c>
      <c r="E97" s="382">
        <f>SUM(E98,E100:E101,E103)-SUM(E99,E102)</f>
        <v>32390</v>
      </c>
      <c r="F97" s="217"/>
      <c r="G97" s="521"/>
      <c r="H97" s="522"/>
      <c r="I97" s="523"/>
      <c r="J97" s="524"/>
      <c r="K97" s="524"/>
    </row>
    <row r="98" spans="1:11" ht="13.5">
      <c r="A98" s="255">
        <v>1</v>
      </c>
      <c r="B98" s="61" t="s">
        <v>622</v>
      </c>
      <c r="C98" s="339">
        <v>226100</v>
      </c>
      <c r="D98" s="507">
        <f>IF(ISERROR(VLOOKUP(C98,'[1]잔액(일반)'!$B$5:$C$1005,2,0)),0,VLOOKUP(C98,'[1]잔액(일반)'!$B$5:$C$1005,2,0))+IF(ISERROR(VLOOKUP(C98,'[1]잔액(일반)'!$E$5:$F$1005,2,0)),0,VLOOKUP(C98,'[1]잔액(일반)'!$E$5:$F$1005,2,0))+IF(ISERROR(VLOOKUP(220200,'[1]잔액(일반)'!$B$5:$C$1005,2,0)),0,VLOOKUP(220200,'[1]잔액(일반)'!$B$5:$C$1005,2,0))+IF(ISERROR(VLOOKUP(220200,'[1]잔액(일반)'!$E$5:$F$1005,2,0)),0,VLOOKUP(220200,'[1]잔액(일반)'!$E$5:$F$1005,2,0))</f>
        <v>0</v>
      </c>
      <c r="E98" s="507">
        <f>IF(ISERROR(VLOOKUP(C98,'[1]잔액(일반전기)'!$B$5:$C$1005,2,0)),0,VLOOKUP(C98,'[1]잔액(일반전기)'!$B$5:$C$1005,2,0))+IF(ISERROR(VLOOKUP(C98,'[1]잔액(일반전기)'!$E$5:$F$1005,2,0)),0,VLOOKUP(C98,'[1]잔액(일반전기)'!$E$5:$F$1005,2,0))+IF(ISERROR(VLOOKUP(220200,'[1]잔액(일반전기)'!$B$5:$C$1005,2,0)),0,VLOOKUP(220200,'[1]잔액(일반전기)'!$B$5:$C$1005,2,0))+IF(ISERROR(VLOOKUP(220200,'[1]잔액(일반전기)'!$E$5:$F$1005,2,0)),0,VLOOKUP(220200,'[1]잔액(일반전기)'!$E$5:$F$1005,2,0))</f>
        <v>0</v>
      </c>
      <c r="F98" s="217"/>
      <c r="G98" s="521"/>
      <c r="H98" s="522"/>
      <c r="I98" s="523"/>
      <c r="J98" s="524"/>
      <c r="K98" s="524"/>
    </row>
    <row r="99" spans="1:11" ht="13.5">
      <c r="A99" s="255"/>
      <c r="B99" s="70" t="s">
        <v>848</v>
      </c>
      <c r="C99" s="339">
        <v>244401</v>
      </c>
      <c r="D99" s="507">
        <f>IF(ISERROR(VLOOKUP(C99,'[1]잔액(일반)'!$B$5:$C$1005,2,0)),0,VLOOKUP(C99,'[1]잔액(일반)'!$B$5:$C$1005,2,0))+IF(ISERROR(VLOOKUP(C99,'[1]잔액(일반)'!$E$5:$F$1005,2,0)),0,VLOOKUP(C99,'[1]잔액(일반)'!$E$5:$F$1005,2,0))</f>
        <v>0</v>
      </c>
      <c r="E99" s="507">
        <f>IF(ISERROR(VLOOKUP(C99,'[1]잔액(일반전기)'!$B$5:$C$1005,2,0)),0,VLOOKUP(C99,'[1]잔액(일반전기)'!$B$5:$C$1005,2,0))+IF(ISERROR(VLOOKUP(C99,'[1]잔액(일반전기)'!$E$5:$F$1005,2,0)),0,VLOOKUP(C99,'[1]잔액(일반전기)'!$E$5:$F$1005,2,0))</f>
        <v>0</v>
      </c>
      <c r="F99" s="217"/>
      <c r="G99" s="521"/>
      <c r="H99" s="522"/>
      <c r="I99" s="523"/>
      <c r="J99" s="524"/>
      <c r="K99" s="524"/>
    </row>
    <row r="100" spans="1:11" ht="13.5">
      <c r="A100" s="383">
        <v>2</v>
      </c>
      <c r="B100" s="61" t="s">
        <v>623</v>
      </c>
      <c r="C100" s="339">
        <v>226300</v>
      </c>
      <c r="D100" s="66">
        <f>IF(ISERROR(VLOOKUP(C100,'[1]잔액(일반)'!$B$5:$C$1005,2,0)),0,VLOOKUP(C100,'[1]잔액(일반)'!$B$5:$C$1005,2,0))+IF(ISERROR(VLOOKUP(C100,'[1]잔액(일반)'!$E$5:$F$1005,2,0)),0,VLOOKUP(C100,'[1]잔액(일반)'!$E$5:$F$1005,2,0))+IF(ISERROR(VLOOKUP(220800,'[1]잔액(일반)'!$B$5:$C$1005,2,0)),0,VLOOKUP(220800,'[1]잔액(일반)'!$B$5:$C$1005,2,0))+IF(ISERROR(VLOOKUP(220800,'[1]잔액(일반)'!$E$5:$F$1005,2,0)),0,VLOOKUP(220800,'[1]잔액(일반)'!$E$5:$F$1005,2,0))</f>
        <v>0</v>
      </c>
      <c r="E100" s="66">
        <f>IF(ISERROR(VLOOKUP(C100,'[1]잔액(일반전기)'!$B$5:$C$1005,2,0)),0,VLOOKUP(C100,'[1]잔액(일반전기)'!$B$5:$C$1005,2,0))+IF(ISERROR(VLOOKUP(C100,'[1]잔액(일반전기)'!$E$5:$F$1005,2,0)),0,VLOOKUP(C100,'[1]잔액(일반전기)'!$E$5:$F$1005,2,0))+IF(ISERROR(VLOOKUP(220800,'[1]잔액(일반전기)'!$B$5:$C$1005,2,0)),0,VLOOKUP(220800,'[1]잔액(일반전기)'!$B$5:$C$1005,2,0))+IF(ISERROR(VLOOKUP(220800,'[1]잔액(일반전기)'!$E$5:$F$1005,2,0)),0,VLOOKUP(220800,'[1]잔액(일반전기)'!$E$5:$F$1005,2,0))</f>
        <v>0</v>
      </c>
      <c r="F100" s="217"/>
      <c r="G100" s="521"/>
      <c r="H100" s="522"/>
      <c r="I100" s="523"/>
      <c r="J100" s="524"/>
      <c r="K100" s="524"/>
    </row>
    <row r="101" spans="1:11" ht="13.5">
      <c r="A101" s="383">
        <v>3</v>
      </c>
      <c r="B101" s="61" t="s">
        <v>624</v>
      </c>
      <c r="C101" s="339">
        <v>226400</v>
      </c>
      <c r="D101" s="66">
        <f>IF(ISERROR(VLOOKUP(C101,'[1]잔액(일반)'!$B$5:$C$1005,2,0)),0,VLOOKUP(C101,'[1]잔액(일반)'!$B$5:$C$1005,2,0))+IF(ISERROR(VLOOKUP(C101,'[1]잔액(일반)'!$E$5:$F$1005,2,0)),0,VLOOKUP(C101,'[1]잔액(일반)'!$E$5:$F$1005,2,0))+IF(ISERROR(VLOOKUP(221000,'[1]잔액(일반)'!$B$5:$C$1005,2,0)),0,VLOOKUP(221000,'[1]잔액(일반)'!$B$5:$C$1005,2,0))+IF(ISERROR(VLOOKUP(221000,'[1]잔액(일반)'!$E$5:$F$1005,2,0)),0,VLOOKUP(221000,'[1]잔액(일반)'!$E$5:$F$1005,2,0))</f>
        <v>0</v>
      </c>
      <c r="E101" s="66">
        <f>IF(ISERROR(VLOOKUP(C101,'[1]잔액(일반전기)'!$B$5:$C$1005,2,0)),0,VLOOKUP(C101,'[1]잔액(일반전기)'!$B$5:$C$1005,2,0))+IF(ISERROR(VLOOKUP(C101,'[1]잔액(일반전기)'!$E$5:$F$1005,2,0)),0,VLOOKUP(C101,'[1]잔액(일반전기)'!$E$5:$F$1005,2,0))+IF(ISERROR(VLOOKUP(221000,'[1]잔액(일반전기)'!$B$5:$C$1005,2,0)),0,VLOOKUP(221000,'[1]잔액(일반전기)'!$B$5:$C$1005,2,0))+IF(ISERROR(VLOOKUP(221000,'[1]잔액(일반전기)'!$E$5:$F$1005,2,0)),0,VLOOKUP(221000,'[1]잔액(일반전기)'!$E$5:$F$1005,2,0))</f>
        <v>0</v>
      </c>
      <c r="F101" s="217"/>
      <c r="G101" s="521"/>
      <c r="H101" s="522"/>
      <c r="I101" s="523"/>
      <c r="J101" s="524"/>
      <c r="K101" s="524"/>
    </row>
    <row r="102" spans="1:11" ht="13.5">
      <c r="A102" s="383"/>
      <c r="B102" s="70" t="s">
        <v>782</v>
      </c>
      <c r="C102" s="384"/>
      <c r="D102" s="66"/>
      <c r="E102" s="66"/>
      <c r="F102" s="217"/>
      <c r="G102" s="521"/>
      <c r="H102" s="522"/>
      <c r="I102" s="523"/>
      <c r="J102" s="524"/>
      <c r="K102" s="524"/>
    </row>
    <row r="103" spans="1:11" ht="13.5">
      <c r="A103" s="383">
        <v>4</v>
      </c>
      <c r="B103" s="61" t="s">
        <v>786</v>
      </c>
      <c r="C103" s="517">
        <v>226900</v>
      </c>
      <c r="D103" s="66">
        <v>32394</v>
      </c>
      <c r="E103" s="66">
        <v>32390</v>
      </c>
      <c r="F103" s="217"/>
      <c r="G103" s="521"/>
      <c r="H103" s="522"/>
      <c r="I103" s="523"/>
      <c r="J103" s="524"/>
      <c r="K103" s="524"/>
    </row>
    <row r="104" spans="1:11" ht="13.5">
      <c r="A104" s="177" t="s">
        <v>469</v>
      </c>
      <c r="B104" s="76" t="s">
        <v>1186</v>
      </c>
      <c r="C104" s="175"/>
      <c r="D104" s="41">
        <f>IF(((IF(ISERROR(VLOOKUP(225600,'[1]잔액(일반)'!$B$5:$C$1005,2,0)),0,VLOOKUP(225600,'[1]잔액(일반)'!$B$5:$C$1005,2,0))+IF(ISERROR(VLOOKUP(225600,'[1]잔액(일반)'!$E$5:$F$1005,2,0)),0,VLOOKUP(225600,'[1]잔액(일반)'!$E$5:$F$1005,2,0)))-(IF(ISERROR(VLOOKUP(245600,'[1]잔액(일반)'!$B$5:$C$1005,2,0)),0,VLOOKUP(245600,'[1]잔액(일반)'!$B$5:$C$1005,2,0))+IF(ISERROR(VLOOKUP(245600,'[1]잔액(일반)'!$E$5:$F$1005,2,0)),0,VLOOKUP(245600,'[1]잔액(일반)'!$E$5:$F$1005,2,0))))&gt;=0,(IF(ISERROR(VLOOKUP(225600,'[1]잔액(일반)'!$B$5:$C$1005,2,0)),0,VLOOKUP(225600,'[1]잔액(일반)'!$B$5:$C$1005,2,0))+IF(ISERROR(VLOOKUP(225600,'[1]잔액(일반)'!$E$5:$F$1005,2,0)),0,VLOOKUP(225600,'[1]잔액(일반)'!$E$5:$F$1005,2,0)))-(IF(ISERROR(VLOOKUP(245600,'[1]잔액(일반)'!$B$5:$C$1005,2,0)),0,VLOOKUP(245600,'[1]잔액(일반)'!$B$5:$C$1005,2,0))+IF(ISERROR(VLOOKUP(245600,'[1]잔액(일반)'!$E$5:$F$1005,2,0)),0,VLOOKUP(245600,'[1]잔액(일반)'!$E$5:$F$1005,2,0))),0)</f>
        <v>0</v>
      </c>
      <c r="E104" s="41">
        <f>IF(((IF(ISERROR(VLOOKUP(225600,'[1]잔액(일반전기)'!$B$5:$C$1005,2,0)),0,VLOOKUP(225600,'[1]잔액(일반전기)'!$B$5:$C$1005,2,0))+IF(ISERROR(VLOOKUP(225600,'[1]잔액(일반전기)'!$E$5:$F$1005,2,0)),0,VLOOKUP(225600,'[1]잔액(일반전기)'!$E$5:$F$1005,2,0)))-(IF(ISERROR(VLOOKUP(245600,'[1]잔액(일반전기)'!$B$5:$C$1005,2,0)),0,VLOOKUP(245600,'[1]잔액(일반전기)'!$B$5:$C$1005,2,0))+IF(ISERROR(VLOOKUP(245600,'[1]잔액(일반전기)'!$E$5:$F$1005,2,0)),0,VLOOKUP(245600,'[1]잔액(일반전기)'!$E$5:$F$1005,2,0))))&gt;=0,(IF(ISERROR(VLOOKUP(225600,'[1]잔액(일반전기)'!$B$5:$C$1005,2,0)),0,VLOOKUP(225600,'[1]잔액(일반전기)'!$B$5:$C$1005,2,0))+IF(ISERROR(VLOOKUP(225600,'[1]잔액(일반전기)'!$E$5:$F$1005,2,0)),0,VLOOKUP(225600,'[1]잔액(일반전기)'!$E$5:$F$1005,2,0)))-(IF(ISERROR(VLOOKUP(245600,'[1]잔액(일반전기)'!$B$5:$C$1005,2,0)),0,VLOOKUP(245600,'[1]잔액(일반전기)'!$B$5:$C$1005,2,0))+IF(ISERROR(VLOOKUP(245600,'[1]잔액(일반전기)'!$E$5:$F$1005,2,0)),0,VLOOKUP(245600,'[1]잔액(일반전기)'!$E$5:$F$1005,2,0))),0)</f>
        <v>0</v>
      </c>
      <c r="F104" s="217"/>
      <c r="G104" s="521"/>
      <c r="H104" s="522"/>
      <c r="I104" s="523"/>
      <c r="J104" s="524"/>
      <c r="K104" s="524"/>
    </row>
    <row r="105" spans="1:11" ht="13.5">
      <c r="A105" s="261" t="s">
        <v>725</v>
      </c>
      <c r="B105" s="262" t="s">
        <v>1183</v>
      </c>
      <c r="C105" s="263"/>
      <c r="D105" s="385">
        <f>'[1]2.신용(BS)'!D153</f>
        <v>3331351</v>
      </c>
      <c r="E105" s="385">
        <f>'[1]2.신용(BS)'!E153</f>
        <v>3058391</v>
      </c>
      <c r="F105" s="525"/>
      <c r="G105" s="526" t="s">
        <v>581</v>
      </c>
      <c r="H105" s="527" t="s">
        <v>581</v>
      </c>
      <c r="I105" s="528"/>
      <c r="J105" s="529"/>
      <c r="K105" s="529"/>
    </row>
    <row r="106" spans="1:11" ht="13.5">
      <c r="A106" s="708" t="s">
        <v>490</v>
      </c>
      <c r="B106" s="709"/>
      <c r="C106" s="386"/>
      <c r="D106" s="102">
        <f>SUM(D7,D51,D55,D57,D104,D105)</f>
        <v>27275999</v>
      </c>
      <c r="E106" s="102">
        <f>SUM(E7,E51,E55,E57,E104,E105)</f>
        <v>25289521</v>
      </c>
      <c r="F106" s="708" t="s">
        <v>933</v>
      </c>
      <c r="G106" s="710"/>
      <c r="H106" s="709"/>
      <c r="I106" s="176"/>
      <c r="J106" s="102">
        <f>SUM(J57,J93)</f>
        <v>27275999</v>
      </c>
      <c r="K106" s="102">
        <f>SUM(K57,K93)</f>
        <v>25289521</v>
      </c>
    </row>
    <row r="107" spans="1:13" ht="13.5">
      <c r="A107" s="539"/>
      <c r="B107" s="271"/>
      <c r="D107" s="556">
        <v>0</v>
      </c>
      <c r="E107" s="556">
        <v>0</v>
      </c>
      <c r="F107" s="271"/>
      <c r="G107" s="271"/>
      <c r="H107" s="271"/>
      <c r="J107" s="556"/>
      <c r="M107" s="103">
        <f>J75-J108</f>
        <v>0</v>
      </c>
    </row>
    <row r="108" spans="1:11" ht="13.5">
      <c r="A108" s="271"/>
      <c r="B108" s="271"/>
      <c r="D108" s="556">
        <v>0</v>
      </c>
      <c r="E108" s="556">
        <v>0</v>
      </c>
      <c r="F108" s="271"/>
      <c r="G108" s="271"/>
      <c r="H108" s="557" t="s">
        <v>934</v>
      </c>
      <c r="J108" s="556"/>
      <c r="K108" s="556"/>
    </row>
    <row r="109" spans="1:10" ht="24">
      <c r="A109" s="271"/>
      <c r="B109" s="558" t="s">
        <v>935</v>
      </c>
      <c r="C109" s="559"/>
      <c r="D109" s="560">
        <v>0</v>
      </c>
      <c r="E109" s="560">
        <v>0</v>
      </c>
      <c r="F109" s="271"/>
      <c r="G109" s="271"/>
      <c r="H109" s="271"/>
      <c r="J109" s="271"/>
    </row>
    <row r="111" spans="8:11" ht="13.5">
      <c r="H111" s="154" t="s">
        <v>936</v>
      </c>
      <c r="I111" s="561">
        <v>149700</v>
      </c>
      <c r="J111" s="562"/>
      <c r="K111" s="562"/>
    </row>
    <row r="112" spans="8:11" ht="13.5">
      <c r="H112" s="154" t="s">
        <v>937</v>
      </c>
      <c r="I112" s="561">
        <v>249700</v>
      </c>
      <c r="J112" s="562"/>
      <c r="K112" s="562"/>
    </row>
    <row r="113" spans="8:11" ht="13.5">
      <c r="H113" s="154" t="s">
        <v>938</v>
      </c>
      <c r="I113" s="561">
        <v>129700</v>
      </c>
      <c r="J113" s="562"/>
      <c r="K113" s="562"/>
    </row>
    <row r="114" spans="8:11" ht="13.5">
      <c r="H114" s="154" t="s">
        <v>939</v>
      </c>
      <c r="I114" s="561">
        <v>229700</v>
      </c>
      <c r="J114" s="562"/>
      <c r="K114" s="562"/>
    </row>
    <row r="115" spans="8:11" ht="13.5">
      <c r="H115" s="154" t="s">
        <v>580</v>
      </c>
      <c r="I115" s="561"/>
      <c r="J115" s="563">
        <v>0</v>
      </c>
      <c r="K115" s="563">
        <v>0</v>
      </c>
    </row>
    <row r="117" spans="8:11" ht="13.5">
      <c r="H117" s="154" t="s">
        <v>940</v>
      </c>
      <c r="I117" s="561"/>
      <c r="J117" s="155">
        <v>0</v>
      </c>
      <c r="K117" s="155">
        <v>0</v>
      </c>
    </row>
    <row r="118" spans="8:11" ht="13.5">
      <c r="H118" s="154" t="s">
        <v>941</v>
      </c>
      <c r="I118" s="561"/>
      <c r="J118" s="155"/>
      <c r="K118" s="155"/>
    </row>
    <row r="120" spans="10:11" ht="13.5">
      <c r="J120" s="28">
        <v>0</v>
      </c>
      <c r="K120" s="28">
        <v>0</v>
      </c>
    </row>
    <row r="121" spans="10:11" ht="13.5">
      <c r="J121" s="28">
        <v>0</v>
      </c>
      <c r="K121" s="28">
        <v>0</v>
      </c>
    </row>
    <row r="122" spans="10:11" ht="13.5">
      <c r="J122" s="28">
        <v>0</v>
      </c>
      <c r="K122" s="28">
        <v>0</v>
      </c>
    </row>
    <row r="123" spans="10:11" ht="13.5">
      <c r="J123" s="28">
        <v>0</v>
      </c>
      <c r="K123" s="28">
        <v>0</v>
      </c>
    </row>
    <row r="124" spans="10:11" ht="13.5">
      <c r="J124" s="28">
        <v>0</v>
      </c>
      <c r="K124" s="28">
        <v>0</v>
      </c>
    </row>
    <row r="126" spans="10:11" ht="13.5">
      <c r="J126" s="28">
        <v>0</v>
      </c>
      <c r="K126" s="28">
        <v>0</v>
      </c>
    </row>
    <row r="127" spans="10:11" ht="13.5">
      <c r="J127" s="28">
        <v>0</v>
      </c>
      <c r="K127" s="28">
        <v>0</v>
      </c>
    </row>
  </sheetData>
  <sheetProtection/>
  <mergeCells count="18">
    <mergeCell ref="A106:B106"/>
    <mergeCell ref="F106:H106"/>
    <mergeCell ref="F58:F93"/>
    <mergeCell ref="G58:H58"/>
    <mergeCell ref="G64:H64"/>
    <mergeCell ref="G69:H69"/>
    <mergeCell ref="G72:H72"/>
    <mergeCell ref="G79:H79"/>
    <mergeCell ref="G93:H93"/>
    <mergeCell ref="G57:H57"/>
    <mergeCell ref="F7:F57"/>
    <mergeCell ref="A1:K1"/>
    <mergeCell ref="A2:K2"/>
    <mergeCell ref="A3:K3"/>
    <mergeCell ref="A5:B5"/>
    <mergeCell ref="F5:H5"/>
    <mergeCell ref="A6:B6"/>
    <mergeCell ref="F6:H6"/>
  </mergeCells>
  <printOptions horizontalCentered="1"/>
  <pageMargins left="0.3937007874015748" right="0.3937007874015748" top="0.8" bottom="0.52" header="0.5" footer="0.5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showZeros="0" zoomScalePageLayoutView="0" workbookViewId="0" topLeftCell="A47">
      <selection activeCell="K73" sqref="K73"/>
    </sheetView>
  </sheetViews>
  <sheetFormatPr defaultColWidth="8.88671875" defaultRowHeight="18" customHeight="1"/>
  <cols>
    <col min="1" max="1" width="2.88671875" style="28" customWidth="1"/>
    <col min="2" max="2" width="21.6640625" style="28" customWidth="1"/>
    <col min="3" max="3" width="6.3359375" style="387" hidden="1" customWidth="1"/>
    <col min="4" max="5" width="13.88671875" style="28" customWidth="1"/>
    <col min="6" max="6" width="3.4453125" style="28" customWidth="1"/>
    <col min="7" max="7" width="23.3359375" style="28" customWidth="1"/>
    <col min="8" max="8" width="6.6640625" style="387" hidden="1" customWidth="1"/>
    <col min="9" max="10" width="13.88671875" style="28" customWidth="1"/>
    <col min="11" max="13" width="8.88671875" style="28" customWidth="1"/>
    <col min="14" max="14" width="12.21484375" style="28" customWidth="1"/>
    <col min="15" max="16384" width="8.88671875" style="28" customWidth="1"/>
  </cols>
  <sheetData>
    <row r="1" spans="1:10" ht="34.5" customHeight="1">
      <c r="A1" s="672" t="s">
        <v>588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ht="15.75" customHeight="1">
      <c r="A2" s="704" t="s">
        <v>630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13.5" customHeight="1">
      <c r="A3" s="704" t="s">
        <v>633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ht="18" customHeight="1">
      <c r="A4" s="329" t="s">
        <v>1150</v>
      </c>
      <c r="J4" s="174" t="s">
        <v>309</v>
      </c>
    </row>
    <row r="5" spans="1:10" ht="13.5" customHeight="1">
      <c r="A5" s="705" t="s">
        <v>310</v>
      </c>
      <c r="B5" s="705"/>
      <c r="C5" s="40"/>
      <c r="D5" s="40" t="s">
        <v>631</v>
      </c>
      <c r="E5" s="40" t="s">
        <v>632</v>
      </c>
      <c r="F5" s="705" t="s">
        <v>310</v>
      </c>
      <c r="G5" s="705"/>
      <c r="H5" s="40"/>
      <c r="I5" s="40" t="s">
        <v>631</v>
      </c>
      <c r="J5" s="40" t="s">
        <v>678</v>
      </c>
    </row>
    <row r="6" spans="1:10" ht="13.5" customHeight="1">
      <c r="A6" s="705"/>
      <c r="B6" s="705"/>
      <c r="C6" s="40"/>
      <c r="D6" s="40" t="s">
        <v>493</v>
      </c>
      <c r="E6" s="40" t="s">
        <v>493</v>
      </c>
      <c r="F6" s="705"/>
      <c r="G6" s="705"/>
      <c r="H6" s="40"/>
      <c r="I6" s="40" t="s">
        <v>493</v>
      </c>
      <c r="J6" s="40" t="s">
        <v>493</v>
      </c>
    </row>
    <row r="7" spans="1:10" ht="17.25" customHeight="1">
      <c r="A7" s="177" t="s">
        <v>690</v>
      </c>
      <c r="B7" s="76" t="s">
        <v>1187</v>
      </c>
      <c r="C7" s="388"/>
      <c r="D7" s="41">
        <f>SUM(D8:D18)</f>
        <v>32021268</v>
      </c>
      <c r="E7" s="41">
        <f>SUM(E8:E18)</f>
        <v>31302460</v>
      </c>
      <c r="F7" s="228">
        <v>21</v>
      </c>
      <c r="G7" s="192" t="s">
        <v>942</v>
      </c>
      <c r="H7" s="389">
        <v>261000</v>
      </c>
      <c r="I7" s="500">
        <f>IF(ISERROR(VLOOKUP(H7,'[1]손익(일반)'!$B$5:$C$1005,2,0)),0,VLOOKUP(H7,'[1]손익(일반)'!$B$5:$C$1005,2,0))+IF(ISERROR(VLOOKUP(H7,'[1]손익(일반)'!$E$5:$F$1005,2,0)),0,VLOOKUP(H7,'[1]손익(일반)'!$E$5:$F$1005,2,0))</f>
        <v>0</v>
      </c>
      <c r="J7" s="500">
        <f>IF(ISERROR(VLOOKUP(H7,'[1]손익(일반전기)'!$B$5:$C$1005,2,0)),0,VLOOKUP(H7,'[1]손익(일반전기)'!$B$5:$C$1005,2,0))+IF(ISERROR(VLOOKUP(H7,'[1]손익(일반전기)'!$E$5:$F$1005,2,0)),0,VLOOKUP(H7,'[1]손익(일반전기)'!$E$5:$F$1005,2,0))</f>
        <v>0</v>
      </c>
    </row>
    <row r="8" spans="1:10" ht="17.25" customHeight="1">
      <c r="A8" s="283">
        <v>1</v>
      </c>
      <c r="B8" s="284" t="s">
        <v>532</v>
      </c>
      <c r="C8" s="390"/>
      <c r="D8" s="498">
        <f>IF(ISERROR(VLOOKUP(250100,'[1]손익(일반)'!$B$5:$C$1005,2,0)),0,VLOOKUP(250100,'[1]손익(일반)'!$B$5:$C$1005,2,0))+IF(ISERROR(VLOOKUP(250100,'[1]손익(일반)'!$E$5:$F$1005,2,0)),0,VLOOKUP(250100,'[1]손익(일반)'!$E$5:$F$1005,2,0))-(IF(ISERROR(VLOOKUP(273101,'[1]손익(일반)'!$B$5:$C$1005,2,0)),0,VLOOKUP(273101,'[1]손익(일반)'!$B$5:$C$1005,2,0))+IF(ISERROR(VLOOKUP(273101,'[1]손익(일반)'!$E$5:$F$1005,2,0)),0,VLOOKUP(273101,'[1]손익(일반)'!$E$5:$F$1005,2,0)))-(IF(ISERROR(VLOOKUP(273201,'[1]손익(일반)'!$B$5:$C$1005,2,0)),0,VLOOKUP(273201,'[1]손익(일반)'!$B$5:$C$1005,2,0))+IF(ISERROR(VLOOKUP(273201,'[1]손익(일반)'!$E$5:$F$1005,2,0)),0,VLOOKUP(273201,'[1]손익(일반)'!$E$5:$F$1005,2,0)))</f>
        <v>30749190</v>
      </c>
      <c r="E8" s="499">
        <f>IF(ISERROR(VLOOKUP(250100,'[1]손익(일반전기)'!$B$5:$C$1005,2,0)),0,VLOOKUP(250100,'[1]손익(일반전기)'!$B$5:$C$1005,2,0))+IF(ISERROR(VLOOKUP(250100,'[1]손익(일반전기)'!$E$5:$F$1005,2,0)),0,VLOOKUP(250100,'[1]손익(일반전기)'!$E$5:$F$1005,2,0))-(IF(ISERROR(VLOOKUP(273101,'[1]손익(일반전기)'!$B$5:$C$1005,2,0)),0,VLOOKUP(273101,'[1]손익(일반전기)'!$B$5:$C$1005,2,0))+IF(ISERROR(VLOOKUP(273101,'[1]손익(일반전기)'!$E$5:$F$1005,2,0)),0,VLOOKUP(273101,'[1]손익(일반전기)'!$E$5:$F$1005,2,0)))-(IF(ISERROR(VLOOKUP(273201,'[1]손익(일반전기)'!$B$5:$C$1005,2,0)),0,VLOOKUP(273201,'[1]손익(일반전기)'!$B$5:$C$1005,2,0))+IF(ISERROR(VLOOKUP(273201,'[1]손익(일반전기)'!$E$5:$F$1005,2,0)),0,VLOOKUP(273201,'[1]손익(일반전기)'!$E$5:$F$1005,2,0)))</f>
        <v>29980453</v>
      </c>
      <c r="F8" s="228">
        <v>22</v>
      </c>
      <c r="G8" s="52" t="s">
        <v>1188</v>
      </c>
      <c r="H8" s="391">
        <v>261100</v>
      </c>
      <c r="I8" s="500">
        <f>IF(ISERROR(VLOOKUP(H8,'[1]손익(일반)'!$B$5:$C$1005,2,0)),0,VLOOKUP(H8,'[1]손익(일반)'!$B$5:$C$1005,2,0))+IF(ISERROR(VLOOKUP(H8,'[1]손익(일반)'!$E$5:$F$1005,2,0)),0,VLOOKUP(H8,'[1]손익(일반)'!$E$5:$F$1005,2,0))</f>
        <v>0</v>
      </c>
      <c r="J8" s="500">
        <f>IF(ISERROR(VLOOKUP(H8,'[1]손익(일반전기)'!$B$5:$C$1005,2,0)),0,VLOOKUP(H8,'[1]손익(일반전기)'!$B$5:$C$1005,2,0))+IF(ISERROR(VLOOKUP(H8,'[1]손익(일반전기)'!$E$5:$F$1005,2,0)),0,VLOOKUP(H8,'[1]손익(일반전기)'!$E$5:$F$1005,2,0))</f>
        <v>0</v>
      </c>
    </row>
    <row r="9" spans="1:10" ht="17.25" customHeight="1">
      <c r="A9" s="228">
        <v>2</v>
      </c>
      <c r="B9" s="192" t="s">
        <v>533</v>
      </c>
      <c r="C9" s="390"/>
      <c r="D9" s="500">
        <f>IF(ISERROR(VLOOKUP(250500,'[1]손익(일반)'!$B$5:$C$1005,2,0)),0,VLOOKUP(250500,'[1]손익(일반)'!$B$5:$C$1005,2,0))+IF(ISERROR(VLOOKUP(250500,'[1]손익(일반)'!$E$5:$F$1005,2,0)),0,VLOOKUP(250500,'[1]손익(일반)'!$E$5:$F$1005,2,0))-(IF(ISERROR(VLOOKUP(273112,'[1]손익(일반)'!$B$5:$C$1005,2,0)),0,VLOOKUP(273112,'[1]손익(일반)'!$B$5:$C$1005,2,0))+IF(ISERROR(VLOOKUP(273112,'[1]손익(일반)'!$E$5:$F$1005,2,0)),0,VLOOKUP(273112,'[1]손익(일반)'!$E$5:$F$1005,2,0)))-(IF(ISERROR(VLOOKUP(273212,'[1]손익(일반)'!$B$5:$C$1005,2,0)),0,VLOOKUP(273212,'[1]손익(일반)'!$B$5:$C$1005,2,0))+IF(ISERROR(VLOOKUP(273212,'[1]손익(일반)'!$E$5:$F$1005,2,0)),0,VLOOKUP(273212,'[1]손익(일반)'!$E$5:$F$1005,2,0)))</f>
        <v>251409</v>
      </c>
      <c r="E9" s="500">
        <f>IF(ISERROR(VLOOKUP(250500,'[1]손익(일반전기)'!$B$5:$C$1005,2,0)),0,VLOOKUP(250500,'[1]손익(일반전기)'!$B$5:$C$1005,2,0))+IF(ISERROR(VLOOKUP(250500,'[1]손익(일반전기)'!$E$5:$F$1005,2,0)),0,VLOOKUP(250500,'[1]손익(일반전기)'!$E$5:$F$1005,2,0))-(IF(ISERROR(VLOOKUP(273112,'[1]손익(일반전기)'!$B$5:$C$1005,2,0)),0,VLOOKUP(273112,'[1]손익(일반전기)'!$B$5:$C$1005,2,0))+IF(ISERROR(VLOOKUP(273112,'[1]손익(일반전기)'!$E$5:$F$1005,2,0)),0,VLOOKUP(273112,'[1]손익(일반전기)'!$E$5:$F$1005,2,0)))-(IF(ISERROR(VLOOKUP(273212,'[1]손익(일반전기)'!$B$5:$C$1005,2,0)),0,VLOOKUP(273212,'[1]손익(일반전기)'!$B$5:$C$1005,2,0))+IF(ISERROR(VLOOKUP(273212,'[1]손익(일반전기)'!$E$5:$F$1005,2,0)),0,VLOOKUP(273212,'[1]손익(일반전기)'!$E$5:$F$1005,2,0)))</f>
        <v>277367</v>
      </c>
      <c r="F9" s="228">
        <v>23</v>
      </c>
      <c r="G9" s="192" t="s">
        <v>813</v>
      </c>
      <c r="H9" s="389">
        <v>261200</v>
      </c>
      <c r="I9" s="500">
        <f>IF(ISERROR(VLOOKUP(H9,'[1]손익(일반)'!$B$5:$C$1005,2,0)),0,VLOOKUP(H9,'[1]손익(일반)'!$B$5:$C$1005,2,0))+IF(ISERROR(VLOOKUP(H9,'[1]손익(일반)'!$E$5:$F$1005,2,0)),0,VLOOKUP(H9,'[1]손익(일반)'!$E$5:$F$1005,2,0))</f>
        <v>0</v>
      </c>
      <c r="J9" s="500">
        <f>IF(ISERROR(VLOOKUP(H9,'[1]손익(일반전기)'!$B$5:$C$1005,2,0)),0,VLOOKUP(H9,'[1]손익(일반전기)'!$B$5:$C$1005,2,0))+IF(ISERROR(VLOOKUP(H9,'[1]손익(일반전기)'!$E$5:$F$1005,2,0)),0,VLOOKUP(H9,'[1]손익(일반전기)'!$E$5:$F$1005,2,0))</f>
        <v>0</v>
      </c>
    </row>
    <row r="10" spans="1:10" ht="17.25" customHeight="1">
      <c r="A10" s="228">
        <v>3</v>
      </c>
      <c r="B10" s="192" t="s">
        <v>534</v>
      </c>
      <c r="C10" s="390"/>
      <c r="D10" s="501">
        <f>IF(ISERROR(VLOOKUP(250600,'[1]손익(일반)'!$B$5:$C$1005,2,0)),0,VLOOKUP(250600,'[1]손익(일반)'!$B$5:$C$1005,2,0))+IF(ISERROR(VLOOKUP(250600,'[1]손익(일반)'!$E$5:$F$1005,2,0)),0,VLOOKUP(250600,'[1]손익(일반)'!$E$5:$F$1005,2,0))-(IF(ISERROR(VLOOKUP(273111,'[1]손익(일반)'!$B$5:$C$1005,2,0)),0,VLOOKUP(273111,'[1]손익(일반)'!$B$5:$C$1005,2,0))+IF(ISERROR(VLOOKUP(273111,'[1]손익(일반)'!$E$5:$F$1005,2,0)),0,VLOOKUP(273111,'[1]손익(일반)'!$E$5:$F$1005,2,0)))-(IF(ISERROR(VLOOKUP(273211,'[1]손익(일반)'!$B$5:$C$1005,2,0)),0,VLOOKUP(273211,'[1]손익(일반)'!$B$5:$C$1005,2,0))+IF(ISERROR(VLOOKUP(273211,'[1]손익(일반)'!$E$5:$F$1005,2,0)),0,VLOOKUP(273211,'[1]손익(일반)'!$E$5:$F$1005,2,0)))</f>
        <v>0</v>
      </c>
      <c r="E10" s="500">
        <f>IF(ISERROR(VLOOKUP(250600,'[1]손익(일반전기)'!$B$5:$C$1005,2,0)),0,VLOOKUP(250600,'[1]손익(일반전기)'!$B$5:$C$1005,2,0))+IF(ISERROR(VLOOKUP(250600,'[1]손익(일반전기)'!$E$5:$F$1005,2,0)),0,VLOOKUP(250600,'[1]손익(일반전기)'!$E$5:$F$1005,2,0))-(IF(ISERROR(VLOOKUP(273111,'[1]손익(일반전기)'!$B$5:$C$1005,2,0)),0,VLOOKUP(273111,'[1]손익(일반전기)'!$B$5:$C$1005,2,0))+IF(ISERROR(VLOOKUP(273111,'[1]손익(일반전기)'!$E$5:$F$1005,2,0)),0,VLOOKUP(273111,'[1]손익(일반전기)'!$E$5:$F$1005,2,0)))-(IF(ISERROR(VLOOKUP(273211,'[1]손익(일반전기)'!$B$5:$C$1005,2,0)),0,VLOOKUP(273211,'[1]손익(일반전기)'!$B$5:$C$1005,2,0))+IF(ISERROR(VLOOKUP(273211,'[1]손익(일반전기)'!$E$5:$F$1005,2,0)),0,VLOOKUP(273211,'[1]손익(일반전기)'!$E$5:$F$1005,2,0)))</f>
        <v>0</v>
      </c>
      <c r="F10" s="228">
        <v>24</v>
      </c>
      <c r="G10" s="192" t="s">
        <v>1189</v>
      </c>
      <c r="H10" s="389">
        <v>261400</v>
      </c>
      <c r="I10" s="500">
        <f>IF(ISERROR(VLOOKUP(H10,'[1]손익(일반)'!$B$5:$C$1005,2,0)),0,VLOOKUP(H10,'[1]손익(일반)'!$B$5:$C$1005,2,0))+IF(ISERROR(VLOOKUP(H10,'[1]손익(일반)'!$E$5:$F$1005,2,0)),0,VLOOKUP(H10,'[1]손익(일반)'!$E$5:$F$1005,2,0))</f>
        <v>0</v>
      </c>
      <c r="J10" s="500">
        <f>IF(ISERROR(VLOOKUP(H10,'[1]손익(일반전기)'!$B$5:$C$1005,2,0)),0,VLOOKUP(H10,'[1]손익(일반전기)'!$B$5:$C$1005,2,0))+IF(ISERROR(VLOOKUP(H10,'[1]손익(일반전기)'!$E$5:$F$1005,2,0)),0,VLOOKUP(H10,'[1]손익(일반전기)'!$E$5:$F$1005,2,0))</f>
        <v>0</v>
      </c>
    </row>
    <row r="11" spans="1:10" ht="17.25" customHeight="1">
      <c r="A11" s="228">
        <v>4</v>
      </c>
      <c r="B11" s="192" t="s">
        <v>535</v>
      </c>
      <c r="C11" s="389">
        <v>250700</v>
      </c>
      <c r="D11" s="500">
        <f>IF(ISERROR(VLOOKUP(C11,'[1]손익(일반)'!$B$5:$C$1005,2,0)),0,VLOOKUP(C11,'[1]손익(일반)'!$B$5:$C$1005,2,0))+IF(ISERROR(VLOOKUP(C11,'[1]손익(일반)'!$E$5:$F$1005,2,0)),0,VLOOKUP(C11,'[1]손익(일반)'!$E$5:$F$1005,2,0))</f>
        <v>103002</v>
      </c>
      <c r="E11" s="500">
        <f>IF(ISERROR(VLOOKUP(C11,'[1]손익(일반전기)'!$B$5:$C$1005,2,0)),0,VLOOKUP(C11,'[1]손익(일반전기)'!$B$5:$C$1005,2,0))+IF(ISERROR(VLOOKUP(C11,'[1]손익(일반전기)'!$E$5:$F$1005,2,0)),0,VLOOKUP(C11,'[1]손익(일반전기)'!$E$5:$F$1005,2,0))</f>
        <v>121426</v>
      </c>
      <c r="F11" s="228">
        <v>25</v>
      </c>
      <c r="G11" s="192" t="s">
        <v>1190</v>
      </c>
      <c r="H11" s="389">
        <v>261500</v>
      </c>
      <c r="I11" s="500">
        <f>IF(ISERROR(VLOOKUP(H11,'[1]손익(일반)'!$B$5:$C$1005,2,0)),0,VLOOKUP(H11,'[1]손익(일반)'!$B$5:$C$1005,2,0))+IF(ISERROR(VLOOKUP(H11,'[1]손익(일반)'!$E$5:$F$1005,2,0)),0,VLOOKUP(H11,'[1]손익(일반)'!$E$5:$F$1005,2,0))</f>
        <v>0</v>
      </c>
      <c r="J11" s="500">
        <f>IF(ISERROR(VLOOKUP(H11,'[1]손익(일반전기)'!$B$5:$C$1005,2,0)),0,VLOOKUP(H11,'[1]손익(일반전기)'!$B$5:$C$1005,2,0))+IF(ISERROR(VLOOKUP(H11,'[1]손익(일반전기)'!$E$5:$F$1005,2,0)),0,VLOOKUP(H11,'[1]손익(일반전기)'!$E$5:$F$1005,2,0))</f>
        <v>0</v>
      </c>
    </row>
    <row r="12" spans="1:10" ht="17.25" customHeight="1">
      <c r="A12" s="228">
        <v>5</v>
      </c>
      <c r="B12" s="192" t="s">
        <v>536</v>
      </c>
      <c r="C12" s="389">
        <v>250800</v>
      </c>
      <c r="D12" s="500">
        <f>IF(ISERROR(VLOOKUP(C12,'[1]손익(일반)'!$B$5:$C$1005,2,0)),0,VLOOKUP(C12,'[1]손익(일반)'!$B$5:$C$1005,2,0))+IF(ISERROR(VLOOKUP(C12,'[1]손익(일반)'!$E$5:$F$1005,2,0)),0,VLOOKUP(C12,'[1]손익(일반)'!$E$5:$F$1005,2,0))</f>
        <v>46000</v>
      </c>
      <c r="E12" s="500">
        <f>IF(ISERROR(VLOOKUP(C12,'[1]손익(일반전기)'!$B$5:$C$1005,2,0)),0,VLOOKUP(C12,'[1]손익(일반전기)'!$B$5:$C$1005,2,0))+IF(ISERROR(VLOOKUP(C12,'[1]손익(일반전기)'!$E$5:$F$1005,2,0)),0,VLOOKUP(C12,'[1]손익(일반전기)'!$E$5:$F$1005,2,0))</f>
        <v>45937</v>
      </c>
      <c r="F12" s="228">
        <v>26</v>
      </c>
      <c r="G12" s="52" t="s">
        <v>1191</v>
      </c>
      <c r="H12" s="391">
        <v>261600</v>
      </c>
      <c r="I12" s="500">
        <f>IF(ISERROR(VLOOKUP(H12,'[1]손익(일반)'!$B$5:$C$1005,2,0)),0,VLOOKUP(H12,'[1]손익(일반)'!$B$5:$C$1005,2,0))+IF(ISERROR(VLOOKUP(H12,'[1]손익(일반)'!$E$5:$F$1005,2,0)),0,VLOOKUP(H12,'[1]손익(일반)'!$E$5:$F$1005,2,0))</f>
        <v>0</v>
      </c>
      <c r="J12" s="500">
        <f>IF(ISERROR(VLOOKUP(H12,'[1]손익(일반전기)'!$B$5:$C$1005,2,0)),0,VLOOKUP(H12,'[1]손익(일반전기)'!$B$5:$C$1005,2,0))+IF(ISERROR(VLOOKUP(H12,'[1]손익(일반전기)'!$E$5:$F$1005,2,0)),0,VLOOKUP(H12,'[1]손익(일반전기)'!$E$5:$F$1005,2,0))</f>
        <v>0</v>
      </c>
    </row>
    <row r="13" spans="1:10" ht="17.25" customHeight="1">
      <c r="A13" s="228">
        <v>6</v>
      </c>
      <c r="B13" s="192" t="s">
        <v>537</v>
      </c>
      <c r="C13" s="389">
        <v>250900</v>
      </c>
      <c r="D13" s="500">
        <f>IF(ISERROR(VLOOKUP(C13,'[1]손익(일반)'!$B$5:$C$1005,2,0)),0,VLOOKUP(C13,'[1]손익(일반)'!$B$5:$C$1005,2,0))+IF(ISERROR(VLOOKUP(C13,'[1]손익(일반)'!$E$5:$F$1005,2,0)),0,VLOOKUP(C13,'[1]손익(일반)'!$E$5:$F$1005,2,0))</f>
        <v>0</v>
      </c>
      <c r="E13" s="500">
        <f>IF(ISERROR(VLOOKUP(C13,'[1]손익(일반전기)'!$B$5:$C$1005,2,0)),0,VLOOKUP(C13,'[1]손익(일반전기)'!$B$5:$C$1005,2,0))+IF(ISERROR(VLOOKUP(C13,'[1]손익(일반전기)'!$E$5:$F$1005,2,0)),0,VLOOKUP(C13,'[1]손익(일반전기)'!$E$5:$F$1005,2,0))</f>
        <v>0</v>
      </c>
      <c r="F13" s="228">
        <v>27</v>
      </c>
      <c r="G13" s="192" t="s">
        <v>806</v>
      </c>
      <c r="H13" s="389">
        <v>261800</v>
      </c>
      <c r="I13" s="500">
        <f>IF(ISERROR(VLOOKUP(H13,'[1]손익(일반)'!$B$5:$C$1005,2,0)),0,VLOOKUP(H13,'[1]손익(일반)'!$B$5:$C$1005,2,0))+IF(ISERROR(VLOOKUP(H13,'[1]손익(일반)'!$E$5:$F$1005,2,0)),0,VLOOKUP(H13,'[1]손익(일반)'!$E$5:$F$1005,2,0))</f>
        <v>0</v>
      </c>
      <c r="J13" s="500">
        <f>IF(ISERROR(VLOOKUP(H13,'[1]손익(일반전기)'!$B$5:$C$1005,2,0)),0,VLOOKUP(H13,'[1]손익(일반전기)'!$B$5:$C$1005,2,0))+IF(ISERROR(VLOOKUP(H13,'[1]손익(일반전기)'!$E$5:$F$1005,2,0)),0,VLOOKUP(H13,'[1]손익(일반전기)'!$E$5:$F$1005,2,0))</f>
        <v>0</v>
      </c>
    </row>
    <row r="14" spans="1:10" ht="17.25" customHeight="1">
      <c r="A14" s="228">
        <v>7</v>
      </c>
      <c r="B14" s="192" t="s">
        <v>538</v>
      </c>
      <c r="C14" s="389">
        <v>251000</v>
      </c>
      <c r="D14" s="500">
        <f>IF(ISERROR(VLOOKUP(C14,'[1]손익(일반)'!$B$5:$C$1005,2,0)),0,VLOOKUP(C14,'[1]손익(일반)'!$B$5:$C$1005,2,0))+IF(ISERROR(VLOOKUP(C14,'[1]손익(일반)'!$E$5:$F$1005,2,0)),0,VLOOKUP(C14,'[1]손익(일반)'!$E$5:$F$1005,2,0))</f>
        <v>58637</v>
      </c>
      <c r="E14" s="500">
        <f>IF(ISERROR(VLOOKUP(C14,'[1]손익(일반전기)'!$B$5:$C$1005,2,0)),0,VLOOKUP(C14,'[1]손익(일반전기)'!$B$5:$C$1005,2,0))+IF(ISERROR(VLOOKUP(C14,'[1]손익(일반전기)'!$E$5:$F$1005,2,0)),0,VLOOKUP(C14,'[1]손익(일반전기)'!$E$5:$F$1005,2,0))</f>
        <v>142587</v>
      </c>
      <c r="F14" s="228">
        <v>28</v>
      </c>
      <c r="G14" s="192" t="s">
        <v>1192</v>
      </c>
      <c r="H14" s="389">
        <v>265100</v>
      </c>
      <c r="I14" s="500">
        <f>IF(ISERROR(VLOOKUP(H14,'[1]손익(일반)'!$B$5:$C$1005,2,0)),0,VLOOKUP(H14,'[1]손익(일반)'!$B$5:$C$1005,2,0))+IF(ISERROR(VLOOKUP(H14,'[1]손익(일반)'!$E$5:$F$1005,2,0)),0,VLOOKUP(H14,'[1]손익(일반)'!$E$5:$F$1005,2,0))</f>
        <v>14127</v>
      </c>
      <c r="J14" s="500">
        <f>IF(ISERROR(VLOOKUP(H14,'[1]손익(일반전기)'!$B$5:$C$1005,2,0)),0,VLOOKUP(H14,'[1]손익(일반전기)'!$B$5:$C$1005,2,0))+IF(ISERROR(VLOOKUP(H14,'[1]손익(일반전기)'!$E$5:$F$1005,2,0)),0,VLOOKUP(H14,'[1]손익(일반전기)'!$E$5:$F$1005,2,0))</f>
        <v>19076</v>
      </c>
    </row>
    <row r="15" spans="1:14" ht="17.25" customHeight="1">
      <c r="A15" s="228">
        <v>8</v>
      </c>
      <c r="B15" s="192" t="s">
        <v>539</v>
      </c>
      <c r="C15" s="390"/>
      <c r="D15" s="500">
        <f>IF(ISERROR(VLOOKUP(251500,'[1]손익(일반)'!$B$5:$C$1005,2,0)),0,VLOOKUP(251500,'[1]손익(일반)'!$B$5:$C$1005,2,0))+IF(ISERROR(VLOOKUP(251500,'[1]손익(일반)'!$E$5:$F$1005,2,0)),0,VLOOKUP(251500,'[1]손익(일반)'!$E$5:$F$1005,2,0))-(IF(ISERROR(VLOOKUP(273121,'[1]손익(일반)'!$B$5:$C$1005,2,0)),0,VLOOKUP(273121,'[1]손익(일반)'!$B$5:$C$1005,2,0))+IF(ISERROR(VLOOKUP(273121,'[1]손익(일반)'!$E$5:$F$1005,2,0)),0,VLOOKUP(273121,'[1]손익(일반)'!$E$5:$F$1005,2,0)))-(IF(ISERROR(VLOOKUP(273231,'[1]손익(일반)'!$B$5:$C$1005,2,0)),0,VLOOKUP(273231,'[1]손익(일반)'!$B$5:$C$1005,2,0))+IF(ISERROR(VLOOKUP(273231,'[1]손익(일반)'!$E$5:$F$1005,2,0)),0,VLOOKUP(273231,'[1]손익(일반)'!$E$5:$F$1005,2,0)))</f>
        <v>44725</v>
      </c>
      <c r="E15" s="500">
        <f>IF(ISERROR(VLOOKUP(251500,'[1]손익(일반전기)'!$B$5:$C$1005,2,0)),0,VLOOKUP(251500,'[1]손익(일반전기)'!$B$5:$C$1005,2,0))+IF(ISERROR(VLOOKUP(251500,'[1]손익(일반전기)'!$E$5:$F$1005,2,0)),0,VLOOKUP(251500,'[1]손익(일반전기)'!$E$5:$F$1005,2,0))-(IF(ISERROR(VLOOKUP(273121,'[1]손익(일반전기)'!$B$5:$C$1005,2,0)),0,VLOOKUP(273121,'[1]손익(일반전기)'!$B$5:$C$1005,2,0))+IF(ISERROR(VLOOKUP(273121,'[1]손익(일반전기)'!$E$5:$F$1005,2,0)),0,VLOOKUP(273121,'[1]손익(일반전기)'!$E$5:$F$1005,2,0)))-(IF(ISERROR(VLOOKUP(273231,'[1]손익(일반전기)'!$B$5:$C$1005,2,0)),0,VLOOKUP(273231,'[1]손익(일반전기)'!$B$5:$C$1005,2,0))+IF(ISERROR(VLOOKUP(273231,'[1]손익(일반전기)'!$E$5:$F$1005,2,0)),0,VLOOKUP(273231,'[1]손익(일반전기)'!$E$5:$F$1005,2,0)))</f>
        <v>61794</v>
      </c>
      <c r="F15" s="228">
        <v>29</v>
      </c>
      <c r="G15" s="192" t="s">
        <v>814</v>
      </c>
      <c r="H15" s="389">
        <v>264000</v>
      </c>
      <c r="I15" s="500">
        <f>IF(ISERROR(VLOOKUP(H15,'[1]손익(일반)'!$B$5:$C$1005,2,0)),0,VLOOKUP(H15,'[1]손익(일반)'!$B$5:$C$1005,2,0))+IF(ISERROR(VLOOKUP(H15,'[1]손익(일반)'!$E$5:$F$1005,2,0)),0,VLOOKUP(H15,'[1]손익(일반)'!$E$5:$F$1005,2,0))</f>
        <v>484364</v>
      </c>
      <c r="J15" s="500">
        <f>IF(ISERROR(VLOOKUP(H15,'[1]손익(일반전기)'!$B$5:$C$1005,2,0)),0,VLOOKUP(H15,'[1]손익(일반전기)'!$B$5:$C$1005,2,0))+IF(ISERROR(VLOOKUP(H15,'[1]손익(일반전기)'!$E$5:$F$1005,2,0)),0,VLOOKUP(H15,'[1]손익(일반전기)'!$E$5:$F$1005,2,0))</f>
        <v>79444</v>
      </c>
      <c r="N15" s="103">
        <f>I15-I51</f>
        <v>0</v>
      </c>
    </row>
    <row r="16" spans="1:10" ht="17.25" customHeight="1">
      <c r="A16" s="228">
        <v>9</v>
      </c>
      <c r="B16" s="192" t="s">
        <v>540</v>
      </c>
      <c r="C16" s="390"/>
      <c r="D16" s="500">
        <f>IF(ISERROR(VLOOKUP(252000,'[1]손익(일반)'!$B$5:$C$1005,2,0)),0,VLOOKUP(252000,'[1]손익(일반)'!$B$5:$C$1005,2,0))+IF(ISERROR(VLOOKUP(252000,'[1]손익(일반)'!$E$5:$F$1005,2,0)),0,VLOOKUP(252000,'[1]손익(일반)'!$E$5:$F$1005,2,0))-((IF(ISERROR(VLOOKUP(283600,'[1]손익(일반)'!$B$5:$C$1005,2,0)),0,VLOOKUP(283600,'[1]손익(일반)'!$B$5:$C$1005,2,0))+IF(ISERROR(VLOOKUP(283600,'[1]손익(일반)'!$E$5:$F$1005,2,0)),0,VLOOKUP(283600,'[1]손익(일반)'!$E$5:$F$1005,2,0)))-(IF(ISERROR(VLOOKUP(283609,'[1]손익(일반)'!$B$5:$C$1005,2,0)),0,VLOOKUP(283609,'[1]손익(일반)'!$B$5:$C$1005,2,0))+IF(ISERROR(VLOOKUP(283609,'[1]손익(일반)'!$E$5:$F$1005,2,0)),0,VLOOKUP(283609,'[1]손익(일반)'!$E$5:$F$1005,2,0)))-(IF(ISERROR(VLOOKUP(283610,'[1]손익(일반)'!$B$5:$C$1005,2,0)),0,VLOOKUP(283610,'[1]손익(일반)'!$B$5:$C$1005,2,0))+IF(ISERROR(VLOOKUP(283610,'[1]손익(일반)'!$E$5:$F$1005,2,0)),0,VLOOKUP(283610,'[1]손익(일반)'!$E$5:$F$1005,2,0))))</f>
        <v>430858</v>
      </c>
      <c r="E16" s="500">
        <f>IF(ISERROR(VLOOKUP(252000,'[1]손익(일반전기)'!$B$5:$C$1005,2,0)),0,VLOOKUP(252000,'[1]손익(일반전기)'!$B$5:$C$1005,2,0))+IF(ISERROR(VLOOKUP(252000,'[1]손익(일반전기)'!$E$5:$F$1005,2,0)),0,VLOOKUP(252000,'[1]손익(일반전기)'!$E$5:$F$1005,2,0))-((IF(ISERROR(VLOOKUP(283600,'[1]손익(일반전기)'!$B$5:$C$1005,2,0)),0,VLOOKUP(283600,'[1]손익(일반전기)'!$B$5:$C$1005,2,0))+IF(ISERROR(VLOOKUP(283600,'[1]손익(일반전기)'!$E$5:$F$1005,2,0)),0,VLOOKUP(283600,'[1]손익(일반전기)'!$E$5:$F$1005,2,0)))-(IF(ISERROR(VLOOKUP(283609,'[1]손익(일반전기)'!$B$5:$C$1005,2,0)),0,VLOOKUP(283609,'[1]손익(일반전기)'!$B$5:$C$1005,2,0))+IF(ISERROR(VLOOKUP(283609,'[1]손익(일반전기)'!$E$5:$F$1005,2,0)),0,VLOOKUP(283609,'[1]손익(일반전기)'!$E$5:$F$1005,2,0)))-(IF(ISERROR(VLOOKUP(283610,'[1]손익(일반전기)'!$B$5:$C$1005,2,0)),0,VLOOKUP(283610,'[1]손익(일반전기)'!$B$5:$C$1005,2,0))+IF(ISERROR(VLOOKUP(283610,'[1]손익(일반전기)'!$E$5:$F$1005,2,0)),0,VLOOKUP(283610,'[1]손익(일반전기)'!$E$5:$F$1005,2,0))))</f>
        <v>405627</v>
      </c>
      <c r="F16" s="228">
        <v>30</v>
      </c>
      <c r="G16" s="192" t="s">
        <v>807</v>
      </c>
      <c r="H16" s="389">
        <v>267100</v>
      </c>
      <c r="I16" s="500">
        <f>IF(ISERROR(VLOOKUP(H16,'[1]손익(일반)'!$B$5:$C$1005,2,0)),0,VLOOKUP(H16,'[1]손익(일반)'!$B$5:$C$1005,2,0))+IF(ISERROR(VLOOKUP(H16,'[1]손익(일반)'!$E$5:$F$1005,2,0)),0,VLOOKUP(H16,'[1]손익(일반)'!$E$5:$F$1005,2,0))</f>
        <v>0</v>
      </c>
      <c r="J16" s="500">
        <f>IF(ISERROR(VLOOKUP(H16,'[1]손익(일반전기)'!$B$5:$C$1005,2,0)),0,VLOOKUP(H16,'[1]손익(일반전기)'!$B$5:$C$1005,2,0))+IF(ISERROR(VLOOKUP(H16,'[1]손익(일반전기)'!$E$5:$F$1005,2,0)),0,VLOOKUP(H16,'[1]손익(일반전기)'!$E$5:$F$1005,2,0))</f>
        <v>0</v>
      </c>
    </row>
    <row r="17" spans="1:10" ht="17.25" customHeight="1">
      <c r="A17" s="228">
        <v>10</v>
      </c>
      <c r="B17" s="192" t="s">
        <v>542</v>
      </c>
      <c r="C17" s="390"/>
      <c r="D17" s="500">
        <f>IF(ISERROR(VLOOKUP(254000,'[1]손익(일반)'!$B$5:$C$1005,2,0)),0,VLOOKUP(254000,'[1]손익(일반)'!$B$5:$C$1005,2,0))+IF(ISERROR(VLOOKUP(254000,'[1]손익(일반)'!$E$5:$F$1005,2,0)),0,VLOOKUP(254000,'[1]손익(일반)'!$E$5:$F$1005,2,0))-(IF(ISERROR(VLOOKUP(283609,'[1]손익(일반)'!$B$5:$C$1005,2,0)),0,VLOOKUP(283609,'[1]손익(일반)'!$B$5:$C$1005,2,0))+IF(ISERROR(VLOOKUP(283609,'[1]손익(일반)'!$E$5:$F$1005,2,0)),0,VLOOKUP(283609,'[1]손익(일반)'!$E$5:$F$1005,2,0)))-(IF(ISERROR(VLOOKUP(283200,'[1]손익(일반)'!$B$5:$C$1005,2,0)),0,VLOOKUP(283200,'[1]손익(일반)'!$B$5:$C$1005,2,0))+IF(ISERROR(VLOOKUP(283200,'[1]손익(일반)'!$E$5:$F$1005,2,0)),0,VLOOKUP(283200,'[1]손익(일반)'!$E$5:$F$1005,2,0)))</f>
        <v>337447</v>
      </c>
      <c r="E17" s="500">
        <f>IF(ISERROR(VLOOKUP(254000,'[1]손익(일반전기)'!$B$5:$C$1005,2,0)),0,VLOOKUP(254000,'[1]손익(일반전기)'!$B$5:$C$1005,2,0))+IF(ISERROR(VLOOKUP(254000,'[1]손익(일반전기)'!$E$5:$F$1005,2,0)),0,VLOOKUP(254000,'[1]손익(일반전기)'!$E$5:$F$1005,2,0))-(IF(ISERROR(VLOOKUP(283609,'[1]손익(일반전기)'!$B$5:$C$1005,2,0)),0,VLOOKUP(283609,'[1]손익(일반전기)'!$B$5:$C$1005,2,0))+IF(ISERROR(VLOOKUP(283609,'[1]손익(일반전기)'!$E$5:$F$1005,2,0)),0,VLOOKUP(283609,'[1]손익(일반전기)'!$E$5:$F$1005,2,0)))-(IF(ISERROR(VLOOKUP(283200,'[1]손익(일반전기)'!$B$5:$C$1005,2,0)),0,VLOOKUP(283200,'[1]손익(일반전기)'!$B$5:$C$1005,2,0))+IF(ISERROR(VLOOKUP(283200,'[1]손익(일반전기)'!$E$5:$F$1005,2,0)),0,VLOOKUP(283200,'[1]손익(일반전기)'!$E$5:$F$1005,2,0)))</f>
        <v>267269</v>
      </c>
      <c r="F17" s="228">
        <v>31</v>
      </c>
      <c r="G17" s="192" t="s">
        <v>801</v>
      </c>
      <c r="H17" s="389">
        <v>267200</v>
      </c>
      <c r="I17" s="500">
        <f>IF(ISERROR(VLOOKUP(H17,'[1]손익(일반)'!$B$5:$C$1005,2,0)),0,VLOOKUP(H17,'[1]손익(일반)'!$B$5:$C$1005,2,0))+IF(ISERROR(VLOOKUP(H17,'[1]손익(일반)'!$E$5:$F$1005,2,0)),0,VLOOKUP(H17,'[1]손익(일반)'!$E$5:$F$1005,2,0))</f>
        <v>0</v>
      </c>
      <c r="J17" s="500">
        <f>IF(ISERROR(VLOOKUP(H17,'[1]손익(일반전기)'!$B$5:$C$1005,2,0)),0,VLOOKUP(H17,'[1]손익(일반전기)'!$B$5:$C$1005,2,0))+IF(ISERROR(VLOOKUP(H17,'[1]손익(일반전기)'!$E$5:$F$1005,2,0)),0,VLOOKUP(H17,'[1]손익(일반전기)'!$E$5:$F$1005,2,0))</f>
        <v>0</v>
      </c>
    </row>
    <row r="18" spans="1:10" ht="17.25" customHeight="1">
      <c r="A18" s="291">
        <v>11</v>
      </c>
      <c r="B18" s="292" t="s">
        <v>1193</v>
      </c>
      <c r="C18" s="390"/>
      <c r="D18" s="500">
        <f>IF(ISERROR(VLOOKUP(255000,'[1]손익(일반)'!$B$5:$C$1005,2,0)),0,VLOOKUP(255000,'[1]손익(일반)'!$B$5:$C$1005,2,0))+IF(ISERROR(VLOOKUP(255000,'[1]손익(일반)'!$E$5:$F$1005,2,0)),0,VLOOKUP(255000,'[1]손익(일반)'!$E$5:$F$1005,2,0))-(IF(ISERROR(VLOOKUP(283610,'[1]손익(일반)'!$B$5:$C$1005,2,0)),0,VLOOKUP(283610,'[1]손익(일반)'!$B$5:$C$1005,2,0))+IF(ISERROR(VLOOKUP(283610,'[1]손익(일반)'!$E$5:$F$1005,2,0)),0,VLOOKUP(283610,'[1]손익(일반)'!$E$5:$F$1005,2,0)))</f>
        <v>0</v>
      </c>
      <c r="E18" s="502">
        <f>IF(ISERROR(VLOOKUP(255000,'[1]손익(일반전기)'!$B$5:$C$1005,2,0)),0,VLOOKUP(255000,'[1]손익(일반전기)'!$B$5:$C$1005,2,0))+IF(ISERROR(VLOOKUP(255000,'[1]손익(일반전기)'!$E$5:$F$1005,2,0)),0,VLOOKUP(255000,'[1]손익(일반전기)'!$E$5:$F$1005,2,0))-(IF(ISERROR(VLOOKUP(283610,'[1]손익(일반전기)'!$B$5:$C$1005,2,0)),0,VLOOKUP(283610,'[1]손익(일반전기)'!$B$5:$C$1005,2,0))+IF(ISERROR(VLOOKUP(283610,'[1]손익(일반전기)'!$E$5:$F$1005,2,0)),0,VLOOKUP(283610,'[1]손익(일반전기)'!$E$5:$F$1005,2,0)))</f>
        <v>0</v>
      </c>
      <c r="F18" s="228">
        <v>32</v>
      </c>
      <c r="G18" s="192" t="s">
        <v>803</v>
      </c>
      <c r="H18" s="389">
        <v>267300</v>
      </c>
      <c r="I18" s="500">
        <f>IF(ISERROR(VLOOKUP(H18,'[1]손익(일반)'!$B$5:$C$1005,2,0)),0,VLOOKUP(H18,'[1]손익(일반)'!$B$5:$C$1005,2,0))+IF(ISERROR(VLOOKUP(H18,'[1]손익(일반)'!$E$5:$F$1005,2,0)),0,VLOOKUP(H18,'[1]손익(일반)'!$E$5:$F$1005,2,0))</f>
        <v>0</v>
      </c>
      <c r="J18" s="500">
        <f>IF(ISERROR(VLOOKUP(H18,'[1]손익(일반전기)'!$B$5:$C$1005,2,0)),0,VLOOKUP(H18,'[1]손익(일반전기)'!$B$5:$C$1005,2,0))+IF(ISERROR(VLOOKUP(H18,'[1]손익(일반전기)'!$E$5:$F$1005,2,0)),0,VLOOKUP(H18,'[1]손익(일반전기)'!$E$5:$F$1005,2,0))</f>
        <v>0</v>
      </c>
    </row>
    <row r="19" spans="1:13" ht="17.25" customHeight="1">
      <c r="A19" s="177" t="s">
        <v>708</v>
      </c>
      <c r="B19" s="76" t="s">
        <v>1194</v>
      </c>
      <c r="C19" s="388"/>
      <c r="D19" s="41">
        <f>SUM(D20:D25)</f>
        <v>29506873</v>
      </c>
      <c r="E19" s="41">
        <f>SUM(E20:E25)</f>
        <v>28758868</v>
      </c>
      <c r="F19" s="228">
        <v>33</v>
      </c>
      <c r="G19" s="192" t="s">
        <v>819</v>
      </c>
      <c r="H19" s="393">
        <v>262500</v>
      </c>
      <c r="I19" s="500">
        <f>IF(ISERROR(VLOOKUP(H19,'[1]손익(일반)'!$B$5:$C$1005,2,0)),0,VLOOKUP(H19,'[1]손익(일반)'!$B$5:$C$1005,2,0))+IF(ISERROR(VLOOKUP(H19,'[1]손익(일반)'!$E$5:$F$1005,2,0)),0,VLOOKUP(H19,'[1]손익(일반)'!$E$5:$F$1005,2,0))+IF(ISERROR(VLOOKUP(262200,'[1]손익(일반)'!$B$5:$C$1005,2,0)),0,VLOOKUP(262200,'[1]손익(일반)'!$B$5:$C$1005,2,0))+IF(ISERROR(VLOOKUP(262200,'[1]손익(일반)'!$E$5:$F$1005,2,0)),0,VLOOKUP(262200,'[1]손익(일반)'!$E$5:$F$1005,2,0))</f>
        <v>0</v>
      </c>
      <c r="J19" s="500">
        <f>IF(ISERROR(VLOOKUP(H19,'[1]손익(일반전기)'!$B$5:$C$1005,2,0)),0,VLOOKUP(H19,'[1]손익(일반전기)'!$B$5:$C$1005,2,0))+IF(ISERROR(VLOOKUP(H19,'[1]손익(일반전기)'!$E$5:$F$1005,2,0)),0,VLOOKUP(H19,'[1]손익(일반전기)'!$E$5:$F$1005,2,0))+IF(ISERROR(VLOOKUP(262200,'[1]손익(일반전기)'!$B$5:$C$1005,2,0)),0,VLOOKUP(262200,'[1]손익(일반전기)'!$B$5:$C$1005,2,0))+IF(ISERROR(VLOOKUP(262200,'[1]손익(일반전기)'!$E$5:$F$1005,2,0)),0,VLOOKUP(262200,'[1]손익(일반전기)'!$E$5:$F$1005,2,0))</f>
        <v>0</v>
      </c>
      <c r="L19" s="392">
        <v>0</v>
      </c>
      <c r="M19" s="392">
        <v>0</v>
      </c>
    </row>
    <row r="20" spans="1:13" ht="17.25" customHeight="1">
      <c r="A20" s="283">
        <v>1</v>
      </c>
      <c r="B20" s="284" t="s">
        <v>561</v>
      </c>
      <c r="C20" s="390"/>
      <c r="D20" s="499">
        <v>29086908</v>
      </c>
      <c r="E20" s="499">
        <v>28320889</v>
      </c>
      <c r="F20" s="228">
        <v>34</v>
      </c>
      <c r="G20" s="192" t="s">
        <v>820</v>
      </c>
      <c r="H20" s="393">
        <v>262600</v>
      </c>
      <c r="I20" s="500">
        <f>IF(ISERROR(VLOOKUP(H20,'[1]손익(일반)'!$B$5:$C$1005,2,0)),0,VLOOKUP(H20,'[1]손익(일반)'!$B$5:$C$1005,2,0))+IF(ISERROR(VLOOKUP(H20,'[1]손익(일반)'!$E$5:$F$1005,2,0)),0,VLOOKUP(H20,'[1]손익(일반)'!$E$5:$F$1005,2,0))+IF(ISERROR(VLOOKUP(262300,'[1]손익(일반)'!$B$5:$C$1005,2,0)),0,VLOOKUP(262300,'[1]손익(일반)'!$B$5:$C$1005,2,0))+IF(ISERROR(VLOOKUP(262300,'[1]손익(일반)'!$E$5:$F$1005,2,0)),0,VLOOKUP(262300,'[1]손익(일반)'!$E$5:$F$1005,2,0))</f>
        <v>0</v>
      </c>
      <c r="J20" s="500">
        <f>IF(ISERROR(VLOOKUP(H20,'[1]손익(일반전기)'!$B$5:$C$1005,2,0)),0,VLOOKUP(H20,'[1]손익(일반전기)'!$B$5:$C$1005,2,0))+IF(ISERROR(VLOOKUP(H20,'[1]손익(일반전기)'!$E$5:$F$1005,2,0)),0,VLOOKUP(H20,'[1]손익(일반전기)'!$E$5:$F$1005,2,0))+IF(ISERROR(VLOOKUP(262300,'[1]손익(일반전기)'!$B$5:$C$1005,2,0)),0,VLOOKUP(262300,'[1]손익(일반전기)'!$B$5:$C$1005,2,0))+IF(ISERROR(VLOOKUP(262300,'[1]손익(일반전기)'!$E$5:$F$1005,2,0)),0,VLOOKUP(262300,'[1]손익(일반전기)'!$E$5:$F$1005,2,0))</f>
        <v>0</v>
      </c>
      <c r="L20" s="392">
        <v>0</v>
      </c>
      <c r="M20" s="392">
        <v>0</v>
      </c>
    </row>
    <row r="21" spans="1:13" ht="17.25" customHeight="1">
      <c r="A21" s="228">
        <v>2</v>
      </c>
      <c r="B21" s="192" t="s">
        <v>563</v>
      </c>
      <c r="C21" s="390"/>
      <c r="D21" s="500">
        <f>IF(ISERROR(VLOOKUP(270500,'[1]손익(일반)'!$B$5:$C$1005,2,0)),0,VLOOKUP(270500,'[1]손익(일반)'!$B$5:$C$1005,2,0))+IF(ISERROR(VLOOKUP(270500,'[1]손익(일반)'!$E$5:$F$1005,2,0)),0,VLOOKUP(270500,'[1]손익(일반)'!$E$5:$F$1005,2,0))-(IF(ISERROR(VLOOKUP(253106,'[1]손익(일반)'!$B$5:$C$1005,2,0)),0,VLOOKUP(253106,'[1]손익(일반)'!$B$5:$C$1005,2,0))+IF(ISERROR(VLOOKUP(253106,'[1]손익(일반)'!$E$5:$F$1005,2,0)),0,VLOOKUP(253106,'[1]손익(일반)'!$E$5:$F$1005,2,0)))-(IF(ISERROR(VLOOKUP(253206,'[1]손익(일반)'!$B$5:$C$1005,2,0)),0,VLOOKUP(253206,'[1]손익(일반)'!$B$5:$C$1005,2,0))+IF(ISERROR(VLOOKUP(253206,'[1]손익(일반)'!$E$5:$F$1005,2,0)),0,VLOOKUP(253206,'[1]손익(일반)'!$E$5:$F$1005,2,0)))+IF(ISERROR(VLOOKUP(270940,'[1]손익(일반)'!$B$5:$C$1005,2,0)),0,VLOOKUP(270940,'[1]손익(일반)'!$B$5:$C$1005,2,0))+IF(ISERROR(VLOOKUP(270940,'[1]손익(일반)'!$E$5:$F$1005,2,0)),0,VLOOKUP(270940,'[1]손익(일반)'!$E$5:$F$1005,2,0))</f>
        <v>355801</v>
      </c>
      <c r="E21" s="500">
        <f>IF(ISERROR(VLOOKUP(270500,'[1]손익(일반전기)'!$B$5:$C$1005,2,0)),0,VLOOKUP(270500,'[1]손익(일반전기)'!$B$5:$C$1005,2,0))+IF(ISERROR(VLOOKUP(270500,'[1]손익(일반전기)'!$E$5:$F$1005,2,0)),0,VLOOKUP(270500,'[1]손익(일반전기)'!$E$5:$F$1005,2,0))-(IF(ISERROR(VLOOKUP(253106,'[1]손익(일반전기)'!$B$5:$C$1005,2,0)),0,VLOOKUP(253106,'[1]손익(일반전기)'!$B$5:$C$1005,2,0))+IF(ISERROR(VLOOKUP(253106,'[1]손익(일반전기)'!$E$5:$F$1005,2,0)),0,VLOOKUP(253106,'[1]손익(일반전기)'!$E$5:$F$1005,2,0)))-(IF(ISERROR(VLOOKUP(253206,'[1]손익(일반전기)'!$B$5:$C$1005,2,0)),0,VLOOKUP(253206,'[1]손익(일반전기)'!$B$5:$C$1005,2,0))+IF(ISERROR(VLOOKUP(253206,'[1]손익(일반전기)'!$E$5:$F$1005,2,0)),0,VLOOKUP(253206,'[1]손익(일반전기)'!$E$5:$F$1005,2,0)))+IF(ISERROR(VLOOKUP(270940,'[1]손익(일반전기)'!$B$5:$C$1005,2,0)),0,VLOOKUP(270940,'[1]손익(일반전기)'!$B$5:$C$1005,2,0))+IF(ISERROR(VLOOKUP(270940,'[1]손익(일반전기)'!$E$5:$F$1005,2,0)),0,VLOOKUP(270940,'[1]손익(일반전기)'!$E$5:$F$1005,2,0))</f>
        <v>373487</v>
      </c>
      <c r="F21" s="228">
        <v>35</v>
      </c>
      <c r="G21" s="192" t="s">
        <v>821</v>
      </c>
      <c r="H21" s="393">
        <v>262400</v>
      </c>
      <c r="I21" s="500">
        <f>IF(ISERROR(VLOOKUP(H21,'[1]손익(일반)'!$B$5:$C$1005,2,0)),0,VLOOKUP(H21,'[1]손익(일반)'!$B$5:$C$1005,2,0))+IF(ISERROR(VLOOKUP(H21,'[1]손익(일반)'!$E$5:$F$1005,2,0)),0,VLOOKUP(H21,'[1]손익(일반)'!$E$5:$F$1005,2,0))+IF(ISERROR(VLOOKUP(262100,'[1]손익(일반)'!$B$5:$C$1005,2,0)),0,VLOOKUP(262100,'[1]손익(일반)'!$B$5:$C$1005,2,0))+IF(ISERROR(VLOOKUP(262100,'[1]손익(일반)'!$E$5:$F$1005,2,0)),0,VLOOKUP(262100,'[1]손익(일반)'!$E$5:$F$1005,2,0))</f>
        <v>0</v>
      </c>
      <c r="J21" s="500">
        <f>IF(ISERROR(VLOOKUP(H21,'[1]손익(일반전기)'!$B$5:$C$1005,2,0)),0,VLOOKUP(H21,'[1]손익(일반전기)'!$B$5:$C$1005,2,0))+IF(ISERROR(VLOOKUP(H21,'[1]손익(일반전기)'!$E$5:$F$1005,2,0)),0,VLOOKUP(H21,'[1]손익(일반전기)'!$E$5:$F$1005,2,0))+IF(ISERROR(VLOOKUP(262100,'[1]손익(일반전기)'!$B$5:$C$1005,2,0)),0,VLOOKUP(262100,'[1]손익(일반전기)'!$B$5:$C$1005,2,0))+IF(ISERROR(VLOOKUP(262100,'[1]손익(일반전기)'!$E$5:$F$1005,2,0)),0,VLOOKUP(262100,'[1]손익(일반전기)'!$E$5:$F$1005,2,0))</f>
        <v>0</v>
      </c>
      <c r="L21" s="392">
        <v>0</v>
      </c>
      <c r="M21" s="392">
        <v>0</v>
      </c>
    </row>
    <row r="22" spans="1:10" ht="17.25" customHeight="1">
      <c r="A22" s="228">
        <v>3</v>
      </c>
      <c r="B22" s="192" t="s">
        <v>564</v>
      </c>
      <c r="C22" s="390"/>
      <c r="D22" s="500">
        <v>-13666</v>
      </c>
      <c r="E22" s="500">
        <f>M24+M25</f>
        <v>0</v>
      </c>
      <c r="F22" s="228">
        <v>36</v>
      </c>
      <c r="G22" s="52" t="s">
        <v>625</v>
      </c>
      <c r="H22" s="393">
        <v>262700</v>
      </c>
      <c r="I22" s="500">
        <f>IF(ISERROR(VLOOKUP(H22,'[1]손익(일반)'!$B$5:$C$1005,2,0)),0,VLOOKUP(H22,'[1]손익(일반)'!$B$5:$C$1005,2,0))+IF(ISERROR(VLOOKUP(H22,'[1]손익(일반)'!$E$5:$F$1005,2,0)),0,VLOOKUP(H22,'[1]손익(일반)'!$E$5:$F$1005,2,0))</f>
        <v>0</v>
      </c>
      <c r="J22" s="500">
        <f>IF(ISERROR(VLOOKUP(H22,'[1]손익(일반전기)'!$B$5:$C$1005,2,0)),0,VLOOKUP(H22,'[1]손익(일반전기)'!$B$5:$C$1005,2,0))+IF(ISERROR(VLOOKUP(H22,'[1]손익(일반전기)'!$E$5:$F$1005,2,0)),0,VLOOKUP(H22,'[1]손익(일반전기)'!$E$5:$F$1005,2,0))</f>
        <v>0</v>
      </c>
    </row>
    <row r="23" spans="1:10" ht="17.25" customHeight="1">
      <c r="A23" s="228">
        <v>4</v>
      </c>
      <c r="B23" s="192" t="s">
        <v>565</v>
      </c>
      <c r="C23" s="389">
        <v>270700</v>
      </c>
      <c r="D23" s="500">
        <f>IF(ISERROR(VLOOKUP(C23,'[1]손익(일반)'!$B$5:$C$1005,2,0)),0,VLOOKUP(C23,'[1]손익(일반)'!$B$5:$C$1005,2,0))+IF(ISERROR(VLOOKUP(C23,'[1]손익(일반)'!$E$5:$F$1005,2,0)),0,VLOOKUP(C23,'[1]손익(일반)'!$E$5:$F$1005,2,0))</f>
        <v>0</v>
      </c>
      <c r="E23" s="500">
        <f>IF(ISERROR(VLOOKUP(C23,'[1]손익(일반전기)'!$B$5:$C$1005,2,0)),0,VLOOKUP(C23,'[1]손익(일반전기)'!$B$5:$C$1005,2,0))+IF(ISERROR(VLOOKUP(C23,'[1]손익(일반전기)'!$E$5:$F$1005,2,0)),0,VLOOKUP(C23,'[1]손익(일반전기)'!$E$5:$F$1005,2,0))</f>
        <v>0</v>
      </c>
      <c r="F23" s="228">
        <v>37</v>
      </c>
      <c r="G23" s="192" t="s">
        <v>943</v>
      </c>
      <c r="H23" s="389">
        <v>263000</v>
      </c>
      <c r="I23" s="500">
        <f>IF(ISERROR(VLOOKUP(H23,'[1]손익(일반)'!$B$5:$C$1005,2,0)),0,VLOOKUP(H23,'[1]손익(일반)'!$B$5:$C$1005,2,0))+IF(ISERROR(VLOOKUP(H23,'[1]손익(일반)'!$E$5:$F$1005,2,0)),0,VLOOKUP(H23,'[1]손익(일반)'!$E$5:$F$1005,2,0))</f>
        <v>0</v>
      </c>
      <c r="J23" s="500">
        <f>IF(ISERROR(VLOOKUP(H23,'[1]손익(일반전기)'!$B$5:$C$1005,2,0)),0,VLOOKUP(H23,'[1]손익(일반전기)'!$B$5:$C$1005,2,0))+IF(ISERROR(VLOOKUP(H23,'[1]손익(일반전기)'!$E$5:$F$1005,2,0)),0,VLOOKUP(H23,'[1]손익(일반전기)'!$E$5:$F$1005,2,0))</f>
        <v>0</v>
      </c>
    </row>
    <row r="24" spans="1:13" ht="17.25" customHeight="1">
      <c r="A24" s="228">
        <v>5</v>
      </c>
      <c r="B24" s="192" t="s">
        <v>568</v>
      </c>
      <c r="C24" s="390"/>
      <c r="D24" s="500">
        <f>IF(ISERROR(VLOOKUP(274000,'[1]손익(일반)'!$B$5:$C$1005,2,0)),0,VLOOKUP(274000,'[1]손익(일반)'!$B$5:$C$1005,2,0))+IF(ISERROR(VLOOKUP(274000,'[1]손익(일반)'!$E$5:$F$1005,2,0)),0,VLOOKUP(274000,'[1]손익(일반)'!$E$5:$F$1005,2,0))-(IF(ISERROR(VLOOKUP(263609,'[1]손익(일반)'!$B$5:$C$1005,2,0)),0,VLOOKUP(263609,'[1]손익(일반)'!$B$5:$C$1005,2,0))+IF(ISERROR(VLOOKUP(263609,'[1]손익(일반)'!$E$5:$F$1005,2,0)),0,VLOOKUP(263609,'[1]손익(일반)'!$E$5:$F$1005,2,0)))-(IF(ISERROR(VLOOKUP(257100,'[1]손익(일반)'!$B$5:$C$1005,2,0)),0,VLOOKUP(257100,'[1]손익(일반)'!$B$5:$C$1005,2,0))+IF(ISERROR(VLOOKUP(257100,'[1]손익(일반)'!$E$5:$F$1005,2,0)),0,VLOOKUP(257100,'[1]손익(일반)'!$E$5:$F$1005,2,0)))</f>
        <v>77830</v>
      </c>
      <c r="E24" s="500">
        <f>IF(ISERROR(VLOOKUP(274000,'[1]손익(일반전기)'!$B$5:$C$1005,2,0)),0,VLOOKUP(274000,'[1]손익(일반전기)'!$B$5:$C$1005,2,0))+IF(ISERROR(VLOOKUP(274000,'[1]손익(일반전기)'!$E$5:$F$1005,2,0)),0,VLOOKUP(274000,'[1]손익(일반전기)'!$E$5:$F$1005,2,0))-(IF(ISERROR(VLOOKUP(263609,'[1]손익(일반전기)'!$B$5:$C$1005,2,0)),0,VLOOKUP(263609,'[1]손익(일반전기)'!$B$5:$C$1005,2,0))+IF(ISERROR(VLOOKUP(263609,'[1]손익(일반전기)'!$E$5:$F$1005,2,0)),0,VLOOKUP(263609,'[1]손익(일반전기)'!$E$5:$F$1005,2,0)))-(IF(ISERROR(VLOOKUP(257100,'[1]손익(일반전기)'!$B$5:$C$1005,2,0)),0,VLOOKUP(257100,'[1]손익(일반전기)'!$B$5:$C$1005,2,0))+IF(ISERROR(VLOOKUP(257100,'[1]손익(일반전기)'!$E$5:$F$1005,2,0)),0,VLOOKUP(257100,'[1]손익(일반전기)'!$E$5:$F$1005,2,0)))</f>
        <v>64492</v>
      </c>
      <c r="F24" s="291">
        <v>38</v>
      </c>
      <c r="G24" s="292" t="s">
        <v>822</v>
      </c>
      <c r="H24" s="393">
        <v>261900</v>
      </c>
      <c r="I24" s="502">
        <f>IF(ISERROR(VLOOKUP(H24,'[1]손익(일반)'!$B$5:$C$1005,2,0)),0,VLOOKUP(H24,'[1]손익(일반)'!$B$5:$C$1005,2,0))+IF(ISERROR(VLOOKUP(H24,'[1]손익(일반)'!$E$5:$F$1005,2,0)),0,VLOOKUP(H24,'[1]손익(일반)'!$E$5:$F$1005,2,0))+IF(ISERROR(VLOOKUP(262900,'[1]손익(일반)'!$B$5:$C$1005,2,0)),0,VLOOKUP(262900,'[1]손익(일반)'!$B$5:$C$1005,2,0))+IF(ISERROR(VLOOKUP(262900,'[1]손익(일반)'!$E$5:$F$1005,2,0)),0,VLOOKUP(262900,'[1]손익(일반)'!$E$5:$F$1005,2,0))</f>
        <v>143855</v>
      </c>
      <c r="J24" s="502">
        <f>IF(ISERROR(VLOOKUP(H24,'[1]손익(일반전기)'!$B$5:$C$1005,2,0)),0,VLOOKUP(H24,'[1]손익(일반전기)'!$B$5:$C$1005,2,0))+IF(ISERROR(VLOOKUP(H24,'[1]손익(일반전기)'!$E$5:$F$1005,2,0)),0,VLOOKUP(H24,'[1]손익(일반전기)'!$E$5:$F$1005,2,0))+IF(ISERROR(VLOOKUP(262900,'[1]손익(일반전기)'!$B$5:$C$1005,2,0)),0,VLOOKUP(262900,'[1]손익(일반전기)'!$B$5:$C$1005,2,0))+IF(ISERROR(VLOOKUP(262900,'[1]손익(일반전기)'!$E$5:$F$1005,2,0)),0,VLOOKUP(262900,'[1]손익(일반전기)'!$E$5:$F$1005,2,0))</f>
        <v>182763</v>
      </c>
      <c r="L24" s="394">
        <v>0</v>
      </c>
      <c r="M24" s="394">
        <v>0</v>
      </c>
    </row>
    <row r="25" spans="1:13" ht="17.25" customHeight="1">
      <c r="A25" s="291">
        <v>6</v>
      </c>
      <c r="B25" s="292" t="s">
        <v>1195</v>
      </c>
      <c r="C25" s="390"/>
      <c r="D25" s="502">
        <f>IF(ISERROR(VLOOKUP(274600,'[1]손익(일반)'!$B$5:$C$1005,2,0)),0,VLOOKUP(274600,'[1]손익(일반)'!$B$5:$C$1005,2,0))+IF(ISERROR(VLOOKUP(274600,'[1]손익(일반)'!$E$5:$F$1005,2,0)),0,VLOOKUP(274600,'[1]손익(일반)'!$E$5:$F$1005,2,0))-(IF(ISERROR(VLOOKUP(263610,'[1]손익(일반)'!$B$5:$C$1005,2,0)),0,VLOOKUP(263610,'[1]손익(일반)'!$B$5:$C$1005,2,0))+IF(ISERROR(VLOOKUP(263610,'[1]손익(일반)'!$E$5:$F$1005,2,0)),0,VLOOKUP(263610,'[1]손익(일반)'!$E$5:$F$1005,2,0)))</f>
        <v>0</v>
      </c>
      <c r="E25" s="518">
        <f>IF(ISERROR(VLOOKUP(274600,'[1]손익(일반전기)'!$B$5:$C$1005,2,0)),0,VLOOKUP(274600,'[1]손익(일반전기)'!$B$5:$C$1005,2,0))+IF(ISERROR(VLOOKUP(274600,'[1]손익(일반전기)'!$E$5:$F$1005,2,0)),0,VLOOKUP(274600,'[1]손익(일반전기)'!$E$5:$F$1005,2,0))-(IF(ISERROR(VLOOKUP(263610,'[1]손익(일반전기)'!$B$5:$C$1005,2,0)),0,VLOOKUP(263610,'[1]손익(일반전기)'!$B$5:$C$1005,2,0))+IF(ISERROR(VLOOKUP(263610,'[1]손익(일반전기)'!$E$5:$F$1005,2,0)),0,VLOOKUP(263610,'[1]손익(일반전기)'!$E$5:$F$1005,2,0)))</f>
        <v>0</v>
      </c>
      <c r="F25" s="177" t="s">
        <v>841</v>
      </c>
      <c r="G25" s="76" t="s">
        <v>823</v>
      </c>
      <c r="H25" s="388"/>
      <c r="I25" s="41">
        <f>SUM(I26:I58)</f>
        <v>1306745</v>
      </c>
      <c r="J25" s="41">
        <f>SUM(J26:J58)</f>
        <v>767410</v>
      </c>
      <c r="L25" s="394">
        <v>0</v>
      </c>
      <c r="M25" s="394">
        <v>0</v>
      </c>
    </row>
    <row r="26" spans="1:10" ht="17.25" customHeight="1">
      <c r="A26" s="177" t="s">
        <v>715</v>
      </c>
      <c r="B26" s="76" t="s">
        <v>1196</v>
      </c>
      <c r="C26" s="388"/>
      <c r="D26" s="41">
        <f>D7-D19</f>
        <v>2514395</v>
      </c>
      <c r="E26" s="41">
        <f>E7-E19</f>
        <v>2543592</v>
      </c>
      <c r="F26" s="283">
        <v>1</v>
      </c>
      <c r="G26" s="284" t="s">
        <v>545</v>
      </c>
      <c r="H26" s="389">
        <v>279100</v>
      </c>
      <c r="I26" s="499">
        <f>IF(ISERROR(VLOOKUP(H26,'[1]손익(일반)'!$B$5:$C$1005,2,0)),0,VLOOKUP(H26,'[1]손익(일반)'!$B$5:$C$1005,2,0))+IF(ISERROR(VLOOKUP(H26,'[1]손익(일반)'!$E$5:$F$1005,2,0)),0,VLOOKUP(H26,'[1]손익(일반)'!$E$5:$F$1005,2,0))</f>
        <v>277155</v>
      </c>
      <c r="J26" s="499">
        <f>IF(ISERROR(VLOOKUP(H26,'[1]손익(일반전기)'!$B$5:$C$1005,2,0)),0,VLOOKUP(H26,'[1]손익(일반전기)'!$B$5:$C$1005,2,0))+IF(ISERROR(VLOOKUP(H26,'[1]손익(일반전기)'!$E$5:$F$1005,2,0)),0,VLOOKUP(H26,'[1]손익(일반전기)'!$E$5:$F$1005,2,0))</f>
        <v>374365</v>
      </c>
    </row>
    <row r="27" spans="1:10" ht="17.25" customHeight="1">
      <c r="A27" s="177" t="s">
        <v>717</v>
      </c>
      <c r="B27" s="76" t="s">
        <v>790</v>
      </c>
      <c r="C27" s="388"/>
      <c r="D27" s="41">
        <f>SUM(D28:D37)</f>
        <v>3732590</v>
      </c>
      <c r="E27" s="41">
        <f>SUM(E28:E37)</f>
        <v>3528101</v>
      </c>
      <c r="F27" s="228">
        <v>2</v>
      </c>
      <c r="G27" s="192" t="s">
        <v>834</v>
      </c>
      <c r="H27" s="389">
        <v>279200</v>
      </c>
      <c r="I27" s="500">
        <f>IF(ISERROR(VLOOKUP(H27,'[1]손익(일반)'!$B$5:$C$1005,2,0)),0,VLOOKUP(H27,'[1]손익(일반)'!$B$5:$C$1005,2,0))+IF(ISERROR(VLOOKUP(H27,'[1]손익(일반)'!$E$5:$F$1005,2,0)),0,VLOOKUP(H27,'[1]손익(일반)'!$E$5:$F$1005,2,0))</f>
        <v>0</v>
      </c>
      <c r="J27" s="500">
        <f>IF(ISERROR(VLOOKUP(H27,'[1]손익(일반전기)'!$B$5:$C$1005,2,0)),0,VLOOKUP(H27,'[1]손익(일반전기)'!$B$5:$C$1005,2,0))+IF(ISERROR(VLOOKUP(H27,'[1]손익(일반전기)'!$E$5:$F$1005,2,0)),0,VLOOKUP(H27,'[1]손익(일반전기)'!$E$5:$F$1005,2,0))</f>
        <v>0</v>
      </c>
    </row>
    <row r="28" spans="1:10" ht="17.25" customHeight="1">
      <c r="A28" s="283">
        <v>1</v>
      </c>
      <c r="B28" s="284" t="s">
        <v>1197</v>
      </c>
      <c r="C28" s="389">
        <v>276100</v>
      </c>
      <c r="D28" s="499">
        <f>IF(ISERROR(VLOOKUP(C28,'[1]손익(일반)'!$B$5:$C$1005,2,0)),0,VLOOKUP(C28,'[1]손익(일반)'!$B$5:$C$1005,2,0))+IF(ISERROR(VLOOKUP(C28,'[1]손익(일반)'!$E$5:$F$1005,2,0)),0,VLOOKUP(C28,'[1]손익(일반)'!$E$5:$F$1005,2,0))</f>
        <v>1663381</v>
      </c>
      <c r="E28" s="499">
        <f>IF(ISERROR(VLOOKUP(C28,'[1]손익(일반전기)'!$B$5:$C$1005,2,0)),0,VLOOKUP(C28,'[1]손익(일반전기)'!$B$5:$C$1005,2,0))+IF(ISERROR(VLOOKUP(C28,'[1]손익(일반전기)'!$E$5:$F$1005,2,0)),0,VLOOKUP(C28,'[1]손익(일반전기)'!$E$5:$F$1005,2,0))</f>
        <v>1623170</v>
      </c>
      <c r="F28" s="228">
        <v>3</v>
      </c>
      <c r="G28" s="192" t="s">
        <v>833</v>
      </c>
      <c r="H28" s="389">
        <v>279300</v>
      </c>
      <c r="I28" s="500">
        <f>IF(ISERROR(VLOOKUP(H28,'[1]손익(일반)'!$B$5:$C$1005,2,0)),0,VLOOKUP(H28,'[1]손익(일반)'!$B$5:$C$1005,2,0))+IF(ISERROR(VLOOKUP(H28,'[1]손익(일반)'!$E$5:$F$1005,2,0)),0,VLOOKUP(H28,'[1]손익(일반)'!$E$5:$F$1005,2,0))</f>
        <v>0</v>
      </c>
      <c r="J28" s="500">
        <f>IF(ISERROR(VLOOKUP(H28,'[1]손익(일반전기)'!$B$5:$C$1005,2,0)),0,VLOOKUP(H28,'[1]손익(일반전기)'!$B$5:$C$1005,2,0))+IF(ISERROR(VLOOKUP(H28,'[1]손익(일반전기)'!$E$5:$F$1005,2,0)),0,VLOOKUP(H28,'[1]손익(일반전기)'!$E$5:$F$1005,2,0))</f>
        <v>0</v>
      </c>
    </row>
    <row r="29" spans="1:10" ht="17.25" customHeight="1">
      <c r="A29" s="228">
        <v>2</v>
      </c>
      <c r="B29" s="192" t="s">
        <v>572</v>
      </c>
      <c r="C29" s="389">
        <v>276200</v>
      </c>
      <c r="D29" s="500">
        <f>IF(ISERROR(VLOOKUP(C29,'[1]손익(일반)'!$B$5:$C$1005,2,0)),0,VLOOKUP(C29,'[1]손익(일반)'!$B$5:$C$1005,2,0))+IF(ISERROR(VLOOKUP(C29,'[1]손익(일반)'!$E$5:$F$1005,2,0)),0,VLOOKUP(C29,'[1]손익(일반)'!$E$5:$F$1005,2,0))</f>
        <v>191645</v>
      </c>
      <c r="E29" s="500">
        <f>IF(ISERROR(VLOOKUP(C29,'[1]손익(일반전기)'!$B$5:$C$1005,2,0)),0,VLOOKUP(C29,'[1]손익(일반전기)'!$B$5:$C$1005,2,0))+IF(ISERROR(VLOOKUP(C29,'[1]손익(일반전기)'!$E$5:$F$1005,2,0)),0,VLOOKUP(C29,'[1]손익(일반전기)'!$E$5:$F$1005,2,0))</f>
        <v>164194</v>
      </c>
      <c r="F29" s="228">
        <v>4</v>
      </c>
      <c r="G29" s="192" t="s">
        <v>1198</v>
      </c>
      <c r="H29" s="389">
        <v>279400</v>
      </c>
      <c r="I29" s="500">
        <f>IF(ISERROR(VLOOKUP(H29,'[1]손익(일반)'!$B$5:$C$1005,2,0)),0,VLOOKUP(H29,'[1]손익(일반)'!$B$5:$C$1005,2,0))+IF(ISERROR(VLOOKUP(H29,'[1]손익(일반)'!$E$5:$F$1005,2,0)),0,VLOOKUP(H29,'[1]손익(일반)'!$E$5:$F$1005,2,0))</f>
        <v>0</v>
      </c>
      <c r="J29" s="500">
        <f>IF(ISERROR(VLOOKUP(H29,'[1]손익(일반전기)'!$B$5:$C$1005,2,0)),0,VLOOKUP(H29,'[1]손익(일반전기)'!$B$5:$C$1005,2,0))+IF(ISERROR(VLOOKUP(H29,'[1]손익(일반전기)'!$E$5:$F$1005,2,0)),0,VLOOKUP(H29,'[1]손익(일반전기)'!$E$5:$F$1005,2,0))</f>
        <v>0</v>
      </c>
    </row>
    <row r="30" spans="1:10" ht="17.25" customHeight="1">
      <c r="A30" s="228">
        <v>3</v>
      </c>
      <c r="B30" s="192" t="s">
        <v>574</v>
      </c>
      <c r="C30" s="389">
        <v>277700</v>
      </c>
      <c r="D30" s="500">
        <f>IF(ISERROR(VLOOKUP(C30,'[1]손익(일반)'!$B$5:$C$1005,2,0)),0,VLOOKUP(C30,'[1]손익(일반)'!$B$5:$C$1005,2,0))+IF(ISERROR(VLOOKUP(C30,'[1]손익(일반)'!$E$5:$F$1005,2,0)),0,VLOOKUP(C30,'[1]손익(일반)'!$E$5:$F$1005,2,0))</f>
        <v>0</v>
      </c>
      <c r="E30" s="500">
        <f>IF(ISERROR(VLOOKUP(C30,'[1]손익(일반전기)'!$B$5:$C$1005,2,0)),0,VLOOKUP(C30,'[1]손익(일반전기)'!$B$5:$C$1005,2,0))+IF(ISERROR(VLOOKUP(C30,'[1]손익(일반전기)'!$E$5:$F$1005,2,0)),0,VLOOKUP(C30,'[1]손익(일반전기)'!$E$5:$F$1005,2,0))</f>
        <v>0</v>
      </c>
      <c r="F30" s="228">
        <v>5</v>
      </c>
      <c r="G30" s="192" t="s">
        <v>1199</v>
      </c>
      <c r="H30" s="389">
        <v>279500</v>
      </c>
      <c r="I30" s="500">
        <f>IF(ISERROR(VLOOKUP(H30,'[1]손익(일반)'!$B$5:$C$1005,2,0)),0,VLOOKUP(H30,'[1]손익(일반)'!$B$5:$C$1005,2,0))+IF(ISERROR(VLOOKUP(H30,'[1]손익(일반)'!$E$5:$F$1005,2,0)),0,VLOOKUP(H30,'[1]손익(일반)'!$E$5:$F$1005,2,0))</f>
        <v>0</v>
      </c>
      <c r="J30" s="500">
        <f>IF(ISERROR(VLOOKUP(H30,'[1]손익(일반전기)'!$B$5:$C$1005,2,0)),0,VLOOKUP(H30,'[1]손익(일반전기)'!$B$5:$C$1005,2,0))+IF(ISERROR(VLOOKUP(H30,'[1]손익(일반전기)'!$E$5:$F$1005,2,0)),0,VLOOKUP(H30,'[1]손익(일반전기)'!$E$5:$F$1005,2,0))</f>
        <v>0</v>
      </c>
    </row>
    <row r="31" spans="1:10" ht="17.25" customHeight="1">
      <c r="A31" s="228">
        <v>4</v>
      </c>
      <c r="B31" s="192" t="s">
        <v>575</v>
      </c>
      <c r="C31" s="389">
        <v>276300</v>
      </c>
      <c r="D31" s="500">
        <f>IF(ISERROR(VLOOKUP(C31,'[1]손익(일반)'!$B$5:$C$1005,2,0)),0,VLOOKUP(C31,'[1]손익(일반)'!$B$5:$C$1005,2,0))+IF(ISERROR(VLOOKUP(C31,'[1]손익(일반)'!$E$5:$F$1005,2,0)),0,VLOOKUP(C31,'[1]손익(일반)'!$E$5:$F$1005,2,0))</f>
        <v>22274</v>
      </c>
      <c r="E31" s="500">
        <f>IF(ISERROR(VLOOKUP(C31,'[1]손익(일반전기)'!$B$5:$C$1005,2,0)),0,VLOOKUP(C31,'[1]손익(일반전기)'!$B$5:$C$1005,2,0))+IF(ISERROR(VLOOKUP(C31,'[1]손익(일반전기)'!$E$5:$F$1005,2,0)),0,VLOOKUP(C31,'[1]손익(일반전기)'!$E$5:$F$1005,2,0))</f>
        <v>17818</v>
      </c>
      <c r="F31" s="228">
        <v>6</v>
      </c>
      <c r="G31" s="192" t="s">
        <v>824</v>
      </c>
      <c r="H31" s="389">
        <v>279600</v>
      </c>
      <c r="I31" s="500">
        <f>IF(ISERROR(VLOOKUP(H31,'[1]손익(일반)'!$B$5:$C$1005,2,0)),0,VLOOKUP(H31,'[1]손익(일반)'!$B$5:$C$1005,2,0))+IF(ISERROR(VLOOKUP(H31,'[1]손익(일반)'!$E$5:$F$1005,2,0)),0,VLOOKUP(H31,'[1]손익(일반)'!$E$5:$F$1005,2,0))</f>
        <v>0</v>
      </c>
      <c r="J31" s="500">
        <f>IF(ISERROR(VLOOKUP(H31,'[1]손익(일반전기)'!$B$5:$C$1005,2,0)),0,VLOOKUP(H31,'[1]손익(일반전기)'!$B$5:$C$1005,2,0))+IF(ISERROR(VLOOKUP(H31,'[1]손익(일반전기)'!$E$5:$F$1005,2,0)),0,VLOOKUP(H31,'[1]손익(일반전기)'!$E$5:$F$1005,2,0))</f>
        <v>0</v>
      </c>
    </row>
    <row r="32" spans="1:10" ht="17.25" customHeight="1">
      <c r="A32" s="228">
        <v>5</v>
      </c>
      <c r="B32" s="192" t="s">
        <v>495</v>
      </c>
      <c r="C32" s="389">
        <v>276400</v>
      </c>
      <c r="D32" s="500">
        <f>IF(ISERROR(VLOOKUP(C32,'[1]손익(일반)'!$B$5:$C$1005,2,0)),0,VLOOKUP(C32,'[1]손익(일반)'!$B$5:$C$1005,2,0))+IF(ISERROR(VLOOKUP(C32,'[1]손익(일반)'!$E$5:$F$1005,2,0)),0,VLOOKUP(C32,'[1]손익(일반)'!$E$5:$F$1005,2,0))</f>
        <v>0</v>
      </c>
      <c r="E32" s="500">
        <f>IF(ISERROR(VLOOKUP(C32,'[1]손익(일반전기)'!$B$5:$C$1005,2,0)),0,VLOOKUP(C32,'[1]손익(일반전기)'!$B$5:$C$1005,2,0))+IF(ISERROR(VLOOKUP(C32,'[1]손익(일반전기)'!$E$5:$F$1005,2,0)),0,VLOOKUP(C32,'[1]손익(일반전기)'!$E$5:$F$1005,2,0))</f>
        <v>0</v>
      </c>
      <c r="F32" s="228">
        <v>7</v>
      </c>
      <c r="G32" s="192" t="s">
        <v>1200</v>
      </c>
      <c r="H32" s="389">
        <v>279700</v>
      </c>
      <c r="I32" s="500">
        <f>IF(ISERROR(VLOOKUP(H32,'[1]손익(일반)'!$B$5:$C$1005,2,0)),0,VLOOKUP(H32,'[1]손익(일반)'!$B$5:$C$1005,2,0))+IF(ISERROR(VLOOKUP(H32,'[1]손익(일반)'!$E$5:$F$1005,2,0)),0,VLOOKUP(H32,'[1]손익(일반)'!$E$5:$F$1005,2,0))</f>
        <v>0</v>
      </c>
      <c r="J32" s="500">
        <f>IF(ISERROR(VLOOKUP(H32,'[1]손익(일반전기)'!$B$5:$C$1005,2,0)),0,VLOOKUP(H32,'[1]손익(일반전기)'!$B$5:$C$1005,2,0))+IF(ISERROR(VLOOKUP(H32,'[1]손익(일반전기)'!$E$5:$F$1005,2,0)),0,VLOOKUP(H32,'[1]손익(일반전기)'!$E$5:$F$1005,2,0))</f>
        <v>0</v>
      </c>
    </row>
    <row r="33" spans="1:10" ht="17.25" customHeight="1">
      <c r="A33" s="228">
        <v>6</v>
      </c>
      <c r="B33" s="192" t="s">
        <v>497</v>
      </c>
      <c r="C33" s="389">
        <v>276500</v>
      </c>
      <c r="D33" s="500">
        <f>IF(ISERROR(VLOOKUP(C33,'[1]손익(일반)'!$B$5:$C$1005,2,0)),0,VLOOKUP(C33,'[1]손익(일반)'!$B$5:$C$1005,2,0))+IF(ISERROR(VLOOKUP(C33,'[1]손익(일반)'!$E$5:$F$1005,2,0)),0,VLOOKUP(C33,'[1]손익(일반)'!$E$5:$F$1005,2,0))</f>
        <v>275000</v>
      </c>
      <c r="E33" s="500">
        <f>IF(ISERROR(VLOOKUP(C33,'[1]손익(일반전기)'!$B$5:$C$1005,2,0)),0,VLOOKUP(C33,'[1]손익(일반전기)'!$B$5:$C$1005,2,0))+IF(ISERROR(VLOOKUP(C33,'[1]손익(일반전기)'!$E$5:$F$1005,2,0)),0,VLOOKUP(C33,'[1]손익(일반전기)'!$E$5:$F$1005,2,0))</f>
        <v>230000</v>
      </c>
      <c r="F33" s="228">
        <v>8</v>
      </c>
      <c r="G33" s="192" t="s">
        <v>1201</v>
      </c>
      <c r="H33" s="389">
        <v>279800</v>
      </c>
      <c r="I33" s="500">
        <f>IF(ISERROR(VLOOKUP(H33,'[1]손익(일반)'!$B$5:$C$1005,2,0)),0,VLOOKUP(H33,'[1]손익(일반)'!$B$5:$C$1005,2,0))+IF(ISERROR(VLOOKUP(H33,'[1]손익(일반)'!$E$5:$F$1005,2,0)),0,VLOOKUP(H33,'[1]손익(일반)'!$E$5:$F$1005,2,0))</f>
        <v>0</v>
      </c>
      <c r="J33" s="500">
        <f>IF(ISERROR(VLOOKUP(H33,'[1]손익(일반전기)'!$B$5:$C$1005,2,0)),0,VLOOKUP(H33,'[1]손익(일반전기)'!$B$5:$C$1005,2,0))+IF(ISERROR(VLOOKUP(H33,'[1]손익(일반전기)'!$E$5:$F$1005,2,0)),0,VLOOKUP(H33,'[1]손익(일반전기)'!$E$5:$F$1005,2,0))</f>
        <v>0</v>
      </c>
    </row>
    <row r="34" spans="1:10" ht="17.25" customHeight="1">
      <c r="A34" s="228">
        <v>7</v>
      </c>
      <c r="B34" s="192" t="s">
        <v>499</v>
      </c>
      <c r="C34" s="389">
        <v>276600</v>
      </c>
      <c r="D34" s="500">
        <f>IF(ISERROR(VLOOKUP(C34,'[1]손익(일반)'!$B$5:$C$1005,2,0)),0,VLOOKUP(C34,'[1]손익(일반)'!$B$5:$C$1005,2,0))+IF(ISERROR(VLOOKUP(C34,'[1]손익(일반)'!$E$5:$F$1005,2,0)),0,VLOOKUP(C34,'[1]손익(일반)'!$E$5:$F$1005,2,0))</f>
        <v>399019</v>
      </c>
      <c r="E34" s="500">
        <f>IF(ISERROR(VLOOKUP(C34,'[1]손익(일반전기)'!$B$5:$C$1005,2,0)),0,VLOOKUP(C34,'[1]손익(일반전기)'!$B$5:$C$1005,2,0))+IF(ISERROR(VLOOKUP(C34,'[1]손익(일반전기)'!$E$5:$F$1005,2,0)),0,VLOOKUP(C34,'[1]손익(일반전기)'!$E$5:$F$1005,2,0))</f>
        <v>365942</v>
      </c>
      <c r="F34" s="228">
        <v>9</v>
      </c>
      <c r="G34" s="192" t="s">
        <v>550</v>
      </c>
      <c r="H34" s="389">
        <v>279900</v>
      </c>
      <c r="I34" s="500">
        <f>IF(ISERROR(VLOOKUP(H34,'[1]손익(일반)'!$B$5:$C$1005,2,0)),0,VLOOKUP(H34,'[1]손익(일반)'!$B$5:$C$1005,2,0))+IF(ISERROR(VLOOKUP(H34,'[1]손익(일반)'!$E$5:$F$1005,2,0)),0,VLOOKUP(H34,'[1]손익(일반)'!$E$5:$F$1005,2,0))</f>
        <v>0</v>
      </c>
      <c r="J34" s="500">
        <f>IF(ISERROR(VLOOKUP(H34,'[1]손익(일반전기)'!$B$5:$C$1005,2,0)),0,VLOOKUP(H34,'[1]손익(일반전기)'!$B$5:$C$1005,2,0))+IF(ISERROR(VLOOKUP(H34,'[1]손익(일반전기)'!$E$5:$F$1005,2,0)),0,VLOOKUP(H34,'[1]손익(일반전기)'!$E$5:$F$1005,2,0))</f>
        <v>0</v>
      </c>
    </row>
    <row r="35" spans="1:10" ht="17.25" customHeight="1">
      <c r="A35" s="228">
        <v>8</v>
      </c>
      <c r="B35" s="192" t="s">
        <v>501</v>
      </c>
      <c r="C35" s="389">
        <v>276700</v>
      </c>
      <c r="D35" s="500">
        <f>IF(ISERROR(VLOOKUP(C35,'[1]손익(일반)'!$B$5:$C$1005,2,0)),0,VLOOKUP(C35,'[1]손익(일반)'!$B$5:$C$1005,2,0))+IF(ISERROR(VLOOKUP(C35,'[1]손익(일반)'!$E$5:$F$1005,2,0)),0,VLOOKUP(C35,'[1]손익(일반)'!$E$5:$F$1005,2,0))</f>
        <v>6749</v>
      </c>
      <c r="E35" s="500">
        <f>IF(ISERROR(VLOOKUP(C35,'[1]손익(일반전기)'!$B$5:$C$1005,2,0)),0,VLOOKUP(C35,'[1]손익(일반전기)'!$B$5:$C$1005,2,0))+IF(ISERROR(VLOOKUP(C35,'[1]손익(일반전기)'!$E$5:$F$1005,2,0)),0,VLOOKUP(C35,'[1]손익(일반전기)'!$E$5:$F$1005,2,0))</f>
        <v>7557</v>
      </c>
      <c r="F35" s="228">
        <v>10</v>
      </c>
      <c r="G35" s="192" t="s">
        <v>551</v>
      </c>
      <c r="H35" s="389">
        <v>280000</v>
      </c>
      <c r="I35" s="500">
        <f>IF(ISERROR(VLOOKUP(H35,'[1]손익(일반)'!$B$5:$C$1005,2,0)),0,VLOOKUP(H35,'[1]손익(일반)'!$B$5:$C$1005,2,0))+IF(ISERROR(VLOOKUP(H35,'[1]손익(일반)'!$E$5:$F$1005,2,0)),0,VLOOKUP(H35,'[1]손익(일반)'!$E$5:$F$1005,2,0))</f>
        <v>21</v>
      </c>
      <c r="J35" s="500">
        <f>IF(ISERROR(VLOOKUP(H35,'[1]손익(일반전기)'!$B$5:$C$1005,2,0)),0,VLOOKUP(H35,'[1]손익(일반전기)'!$B$5:$C$1005,2,0))+IF(ISERROR(VLOOKUP(H35,'[1]손익(일반전기)'!$E$5:$F$1005,2,0)),0,VLOOKUP(H35,'[1]손익(일반전기)'!$E$5:$F$1005,2,0))</f>
        <v>424</v>
      </c>
    </row>
    <row r="36" spans="1:10" ht="17.25" customHeight="1">
      <c r="A36" s="228">
        <v>9</v>
      </c>
      <c r="B36" s="192" t="s">
        <v>502</v>
      </c>
      <c r="C36" s="390"/>
      <c r="D36" s="500">
        <f>IF(ISERROR(VLOOKUP(276800,'[1]손익(일반)'!$B$5:$C$1005,2,0)),0,VLOOKUP(276800,'[1]손익(일반)'!$B$5:$C$1005,2,0))+IF(ISERROR(VLOOKUP(276800,'[1]손익(일반)'!$E$5:$F$1005,2,0)),0,VLOOKUP(276800,'[1]손익(일반)'!$E$5:$F$1005,2,0))-((IF(ISERROR(VLOOKUP(263600,'[1]손익(일반)'!$B$5:$C$1005,2,0)),0,VLOOKUP(263600,'[1]손익(일반)'!$B$5:$C$1005,2,0))+IF(ISERROR(VLOOKUP(263600,'[1]손익(일반)'!$E$5:$F$1005,2,0)),0,VLOOKUP(263600,'[1]손익(일반)'!$E$5:$F$1005,2,0)))-(IF(ISERROR(VLOOKUP(263609,'[1]손익(일반)'!$B$5:$C$1005,2,0)),0,VLOOKUP(263609,'[1]손익(일반)'!$B$5:$C$1005,2,0))+IF(ISERROR(VLOOKUP(263609,'[1]손익(일반)'!$E$5:$F$1005,2,0)),0,VLOOKUP(263609,'[1]손익(일반)'!$E$5:$F$1005,2,0)))-(IF(ISERROR(VLOOKUP(263610,'[1]손익(일반)'!$B$5:$C$1005,2,0)),0,VLOOKUP(263610,'[1]손익(일반)'!$B$5:$C$1005,2,0))+IF(ISERROR(VLOOKUP(263610,'[1]손익(일반)'!$E$5:$F$1005,2,0)),0,VLOOKUP(263610,'[1]손익(일반)'!$E$5:$F$1005,2,0))))</f>
        <v>518375</v>
      </c>
      <c r="E36" s="500">
        <f>IF(ISERROR(VLOOKUP(276800,'[1]손익(일반전기)'!$B$5:$C$1005,2,0)),0,VLOOKUP(276800,'[1]손익(일반전기)'!$B$5:$C$1005,2,0))+IF(ISERROR(VLOOKUP(276800,'[1]손익(일반전기)'!$E$5:$F$1005,2,0)),0,VLOOKUP(276800,'[1]손익(일반전기)'!$E$5:$F$1005,2,0))-((IF(ISERROR(VLOOKUP(263600,'[1]손익(일반전기)'!$B$5:$C$1005,2,0)),0,VLOOKUP(263600,'[1]손익(일반전기)'!$B$5:$C$1005,2,0))+IF(ISERROR(VLOOKUP(263600,'[1]손익(일반전기)'!$E$5:$F$1005,2,0)),0,VLOOKUP(263600,'[1]손익(일반전기)'!$E$5:$F$1005,2,0)))-(IF(ISERROR(VLOOKUP(263609,'[1]손익(일반전기)'!$B$5:$C$1005,2,0)),0,VLOOKUP(263609,'[1]손익(일반전기)'!$B$5:$C$1005,2,0))+IF(ISERROR(VLOOKUP(263609,'[1]손익(일반전기)'!$E$5:$F$1005,2,0)),0,VLOOKUP(263609,'[1]손익(일반전기)'!$E$5:$F$1005,2,0)))-(IF(ISERROR(VLOOKUP(263610,'[1]손익(일반전기)'!$B$5:$C$1005,2,0)),0,VLOOKUP(263610,'[1]손익(일반전기)'!$B$5:$C$1005,2,0))+IF(ISERROR(VLOOKUP(263610,'[1]손익(일반전기)'!$E$5:$F$1005,2,0)),0,VLOOKUP(263610,'[1]손익(일반전기)'!$E$5:$F$1005,2,0))))</f>
        <v>503937</v>
      </c>
      <c r="F36" s="228">
        <v>11</v>
      </c>
      <c r="G36" s="192" t="s">
        <v>827</v>
      </c>
      <c r="H36" s="389">
        <v>280100</v>
      </c>
      <c r="I36" s="500">
        <f>IF(ISERROR(VLOOKUP(H36,'[1]손익(일반)'!$B$5:$C$1005,2,0)),0,VLOOKUP(H36,'[1]손익(일반)'!$B$5:$C$1005,2,0))+IF(ISERROR(VLOOKUP(H36,'[1]손익(일반)'!$E$5:$F$1005,2,0)),0,VLOOKUP(H36,'[1]손익(일반)'!$E$5:$F$1005,2,0))</f>
        <v>0</v>
      </c>
      <c r="J36" s="500">
        <f>IF(ISERROR(VLOOKUP(H36,'[1]손익(일반전기)'!$B$5:$C$1005,2,0)),0,VLOOKUP(H36,'[1]손익(일반전기)'!$B$5:$C$1005,2,0))+IF(ISERROR(VLOOKUP(H36,'[1]손익(일반전기)'!$E$5:$F$1005,2,0)),0,VLOOKUP(H36,'[1]손익(일반전기)'!$E$5:$F$1005,2,0))</f>
        <v>0</v>
      </c>
    </row>
    <row r="37" spans="1:10" ht="17.25" customHeight="1">
      <c r="A37" s="291">
        <v>10</v>
      </c>
      <c r="B37" s="292" t="s">
        <v>503</v>
      </c>
      <c r="C37" s="389">
        <v>278000</v>
      </c>
      <c r="D37" s="502">
        <f>IF(ISERROR(VLOOKUP(C37,'[1]손익(일반)'!$B$5:$C$1005,2,0)),0,VLOOKUP(C37,'[1]손익(일반)'!$B$5:$C$1005,2,0))+IF(ISERROR(VLOOKUP(C37,'[1]손익(일반)'!$E$5:$F$1005,2,0)),0,VLOOKUP(C37,'[1]손익(일반)'!$E$5:$F$1005,2,0))</f>
        <v>656147</v>
      </c>
      <c r="E37" s="502">
        <f>IF(ISERROR(VLOOKUP(C37,'[1]손익(일반전기)'!$B$5:$C$1005,2,0)),0,VLOOKUP(C37,'[1]손익(일반전기)'!$B$5:$C$1005,2,0))+IF(ISERROR(VLOOKUP(C37,'[1]손익(일반전기)'!$E$5:$F$1005,2,0)),0,VLOOKUP(C37,'[1]손익(일반전기)'!$E$5:$F$1005,2,0))</f>
        <v>615483</v>
      </c>
      <c r="F37" s="228">
        <v>12</v>
      </c>
      <c r="G37" s="192" t="s">
        <v>1202</v>
      </c>
      <c r="H37" s="389">
        <v>280300</v>
      </c>
      <c r="I37" s="500">
        <f>IF(ISERROR(VLOOKUP(H37,'[1]손익(일반)'!$B$5:$C$1005,2,0)),0,VLOOKUP(H37,'[1]손익(일반)'!$B$5:$C$1005,2,0))+IF(ISERROR(VLOOKUP(H37,'[1]손익(일반)'!$E$5:$F$1005,2,0)),0,VLOOKUP(H37,'[1]손익(일반)'!$E$5:$F$1005,2,0))</f>
        <v>0</v>
      </c>
      <c r="J37" s="500">
        <f>IF(ISERROR(VLOOKUP(H37,'[1]손익(일반전기)'!$B$5:$C$1005,2,0)),0,VLOOKUP(H37,'[1]손익(일반전기)'!$B$5:$C$1005,2,0))+IF(ISERROR(VLOOKUP(H37,'[1]손익(일반전기)'!$E$5:$F$1005,2,0)),0,VLOOKUP(H37,'[1]손익(일반전기)'!$E$5:$F$1005,2,0))</f>
        <v>0</v>
      </c>
    </row>
    <row r="38" spans="1:10" ht="17.25" customHeight="1">
      <c r="A38" s="177" t="s">
        <v>469</v>
      </c>
      <c r="B38" s="76" t="s">
        <v>1203</v>
      </c>
      <c r="C38" s="388"/>
      <c r="D38" s="41">
        <f>D39</f>
        <v>615822</v>
      </c>
      <c r="E38" s="41">
        <f>E39</f>
        <v>614737</v>
      </c>
      <c r="F38" s="228">
        <v>13</v>
      </c>
      <c r="G38" s="192" t="s">
        <v>826</v>
      </c>
      <c r="H38" s="389">
        <v>280400</v>
      </c>
      <c r="I38" s="500">
        <f>IF(ISERROR(VLOOKUP(H38,'[1]손익(일반)'!$B$5:$C$1005,2,0)),0,VLOOKUP(H38,'[1]손익(일반)'!$B$5:$C$1005,2,0))+IF(ISERROR(VLOOKUP(H38,'[1]손익(일반)'!$E$5:$F$1005,2,0)),0,VLOOKUP(H38,'[1]손익(일반)'!$E$5:$F$1005,2,0))</f>
        <v>0</v>
      </c>
      <c r="J38" s="500">
        <f>IF(ISERROR(VLOOKUP(H38,'[1]손익(일반전기)'!$B$5:$C$1005,2,0)),0,VLOOKUP(H38,'[1]손익(일반전기)'!$B$5:$C$1005,2,0))+IF(ISERROR(VLOOKUP(H38,'[1]손익(일반전기)'!$E$5:$F$1005,2,0)),0,VLOOKUP(H38,'[1]손익(일반전기)'!$E$5:$F$1005,2,0))</f>
        <v>0</v>
      </c>
    </row>
    <row r="39" spans="1:10" ht="17.25" customHeight="1">
      <c r="A39" s="160">
        <v>1</v>
      </c>
      <c r="B39" s="157" t="s">
        <v>1204</v>
      </c>
      <c r="C39" s="389">
        <v>266100</v>
      </c>
      <c r="D39" s="511">
        <f>IF(ISERROR(VLOOKUP(C39,'[1]손익(일반)'!$B$5:$C$1005,2,0)),0,VLOOKUP(C39,'[1]손익(일반)'!$B$5:$C$1005,2,0))+IF(ISERROR(VLOOKUP(C39,'[1]손익(일반)'!$E$5:$F$1005,2,0)),0,VLOOKUP(C39,'[1]손익(일반)'!$E$5:$F$1005,2,0))</f>
        <v>615822</v>
      </c>
      <c r="E39" s="511">
        <f>IF(ISERROR(VLOOKUP(C39,'[1]손익(일반전기)'!$B$5:$C$1005,2,0)),0,VLOOKUP(C39,'[1]손익(일반전기)'!$B$5:$C$1005,2,0))+IF(ISERROR(VLOOKUP(C39,'[1]손익(일반전기)'!$E$5:$F$1005,2,0)),0,VLOOKUP(C39,'[1]손익(일반전기)'!$E$5:$F$1005,2,0))</f>
        <v>614737</v>
      </c>
      <c r="F39" s="228">
        <v>14</v>
      </c>
      <c r="G39" s="192" t="s">
        <v>1205</v>
      </c>
      <c r="H39" s="389">
        <v>280600</v>
      </c>
      <c r="I39" s="500">
        <f>IF(ISERROR(VLOOKUP(H39,'[1]손익(일반)'!$B$5:$C$1005,2,0)),0,VLOOKUP(H39,'[1]손익(일반)'!$B$5:$C$1005,2,0))+IF(ISERROR(VLOOKUP(H39,'[1]손익(일반)'!$E$5:$F$1005,2,0)),0,VLOOKUP(H39,'[1]손익(일반)'!$E$5:$F$1005,2,0))</f>
        <v>265</v>
      </c>
      <c r="J39" s="500">
        <f>IF(ISERROR(VLOOKUP(H39,'[1]손익(일반전기)'!$B$5:$C$1005,2,0)),0,VLOOKUP(H39,'[1]손익(일반전기)'!$B$5:$C$1005,2,0))+IF(ISERROR(VLOOKUP(H39,'[1]손익(일반전기)'!$E$5:$F$1005,2,0)),0,VLOOKUP(H39,'[1]손익(일반전기)'!$E$5:$F$1005,2,0))</f>
        <v>25186</v>
      </c>
    </row>
    <row r="40" spans="1:10" ht="17.25" customHeight="1">
      <c r="A40" s="177" t="s">
        <v>725</v>
      </c>
      <c r="B40" s="76" t="s">
        <v>1206</v>
      </c>
      <c r="C40" s="388"/>
      <c r="D40" s="41">
        <f>SUM(D26+D38)-SUM(D27)</f>
        <v>-602373</v>
      </c>
      <c r="E40" s="41">
        <f>SUM(E26+E38)-SUM(E27)</f>
        <v>-369772</v>
      </c>
      <c r="F40" s="228">
        <v>15</v>
      </c>
      <c r="G40" s="192" t="s">
        <v>554</v>
      </c>
      <c r="H40" s="389">
        <v>280700</v>
      </c>
      <c r="I40" s="500">
        <f>IF(ISERROR(VLOOKUP(H40,'[1]손익(일반)'!$B$5:$C$1005,2,0)),0,VLOOKUP(H40,'[1]손익(일반)'!$B$5:$C$1005,2,0))+IF(ISERROR(VLOOKUP(H40,'[1]손익(일반)'!$E$5:$F$1005,2,0)),0,VLOOKUP(H40,'[1]손익(일반)'!$E$5:$F$1005,2,0))</f>
        <v>0</v>
      </c>
      <c r="J40" s="500">
        <f>IF(ISERROR(VLOOKUP(H40,'[1]손익(일반전기)'!$B$5:$C$1005,2,0)),0,VLOOKUP(H40,'[1]손익(일반전기)'!$B$5:$C$1005,2,0))+IF(ISERROR(VLOOKUP(H40,'[1]손익(일반전기)'!$E$5:$F$1005,2,0)),0,VLOOKUP(H40,'[1]손익(일반전기)'!$E$5:$F$1005,2,0))</f>
        <v>0</v>
      </c>
    </row>
    <row r="41" spans="1:10" ht="17.25" customHeight="1">
      <c r="A41" s="177" t="s">
        <v>767</v>
      </c>
      <c r="B41" s="76" t="s">
        <v>1207</v>
      </c>
      <c r="C41" s="391">
        <v>256000</v>
      </c>
      <c r="D41" s="41">
        <f>IF(ISERROR(VLOOKUP(C41,'[1]손익(일반)'!$B$5:$C$1005,2,0)),0,VLOOKUP(C41,'[1]손익(일반)'!$B$5:$C$1005,2,0))+IF(ISERROR(VLOOKUP(C41,'[1]손익(일반)'!$E$5:$F$1005,2,0)),0,VLOOKUP(C41,'[1]손익(일반)'!$E$5:$F$1005,2,0))</f>
        <v>149406</v>
      </c>
      <c r="E41" s="41">
        <f>IF(ISERROR(VLOOKUP(C41,'[1]손익(일반전기)'!$B$5:$C$1005,2,0)),0,VLOOKUP(C41,'[1]손익(일반전기)'!$B$5:$C$1005,2,0))+IF(ISERROR(VLOOKUP(C41,'[1]손익(일반전기)'!$E$5:$F$1005,2,0)),0,VLOOKUP(C41,'[1]손익(일반전기)'!$E$5:$F$1005,2,0))</f>
        <v>226519</v>
      </c>
      <c r="F41" s="228">
        <v>16</v>
      </c>
      <c r="G41" s="192" t="s">
        <v>555</v>
      </c>
      <c r="H41" s="389">
        <v>280800</v>
      </c>
      <c r="I41" s="500">
        <f>IF(ISERROR(VLOOKUP(H41,'[1]손익(일반)'!$B$5:$C$1005,2,0)),0,VLOOKUP(H41,'[1]손익(일반)'!$B$5:$C$1005,2,0))+IF(ISERROR(VLOOKUP(H41,'[1]손익(일반)'!$E$5:$F$1005,2,0)),0,VLOOKUP(H41,'[1]손익(일반)'!$E$5:$F$1005,2,0))</f>
        <v>0</v>
      </c>
      <c r="J41" s="500">
        <f>IF(ISERROR(VLOOKUP(H41,'[1]손익(일반전기)'!$B$5:$C$1005,2,0)),0,VLOOKUP(H41,'[1]손익(일반전기)'!$B$5:$C$1005,2,0))+IF(ISERROR(VLOOKUP(H41,'[1]손익(일반전기)'!$E$5:$F$1005,2,0)),0,VLOOKUP(H41,'[1]손익(일반전기)'!$E$5:$F$1005,2,0))</f>
        <v>0</v>
      </c>
    </row>
    <row r="42" spans="1:10" ht="17.25" customHeight="1">
      <c r="A42" s="177" t="s">
        <v>780</v>
      </c>
      <c r="B42" s="76" t="s">
        <v>1208</v>
      </c>
      <c r="C42" s="388"/>
      <c r="D42" s="41">
        <f>SUM(D43:D49)</f>
        <v>876346</v>
      </c>
      <c r="E42" s="41">
        <f>SUM(E43:E49)</f>
        <v>834582</v>
      </c>
      <c r="F42" s="228">
        <v>17</v>
      </c>
      <c r="G42" s="192" t="s">
        <v>828</v>
      </c>
      <c r="H42" s="389">
        <v>280900</v>
      </c>
      <c r="I42" s="500">
        <f>IF(ISERROR(VLOOKUP(H42,'[1]손익(일반)'!$B$5:$C$1005,2,0)),0,VLOOKUP(H42,'[1]손익(일반)'!$B$5:$C$1005,2,0))+IF(ISERROR(VLOOKUP(H42,'[1]손익(일반)'!$E$5:$F$1005,2,0)),0,VLOOKUP(H42,'[1]손익(일반)'!$E$5:$F$1005,2,0))</f>
        <v>0</v>
      </c>
      <c r="J42" s="500">
        <f>IF(ISERROR(VLOOKUP(H42,'[1]손익(일반전기)'!$B$5:$C$1005,2,0)),0,VLOOKUP(H42,'[1]손익(일반전기)'!$B$5:$C$1005,2,0))+IF(ISERROR(VLOOKUP(H42,'[1]손익(일반전기)'!$E$5:$F$1005,2,0)),0,VLOOKUP(H42,'[1]손익(일반전기)'!$E$5:$F$1005,2,0))</f>
        <v>0</v>
      </c>
    </row>
    <row r="43" spans="1:10" ht="17.25" customHeight="1">
      <c r="A43" s="283">
        <v>1</v>
      </c>
      <c r="B43" s="284" t="s">
        <v>509</v>
      </c>
      <c r="C43" s="389">
        <v>275100</v>
      </c>
      <c r="D43" s="499">
        <f>IF(ISERROR(VLOOKUP(C43,'[1]손익(일반)'!$B$5:$C$1005,2,0)),0,VLOOKUP(C43,'[1]손익(일반)'!$B$5:$C$1005,2,0))+IF(ISERROR(VLOOKUP(C43,'[1]손익(일반)'!$E$5:$F$1005,2,0)),0,VLOOKUP(C43,'[1]손익(일반)'!$E$5:$F$1005,2,0))</f>
        <v>21062</v>
      </c>
      <c r="E43" s="499">
        <f>IF(ISERROR(VLOOKUP(C43,'[1]손익(일반전기)'!$B$5:$C$1005,2,0)),0,VLOOKUP(C43,'[1]손익(일반전기)'!$B$5:$C$1005,2,0))+IF(ISERROR(VLOOKUP(C43,'[1]손익(일반전기)'!$E$5:$F$1005,2,0)),0,VLOOKUP(C43,'[1]손익(일반전기)'!$E$5:$F$1005,2,0))</f>
        <v>255888</v>
      </c>
      <c r="F43" s="228">
        <v>18</v>
      </c>
      <c r="G43" s="192" t="s">
        <v>838</v>
      </c>
      <c r="H43" s="389">
        <v>281100</v>
      </c>
      <c r="I43" s="500">
        <f>IF(ISERROR(VLOOKUP(H43,'[1]손익(일반)'!$B$5:$C$1005,2,0)),0,VLOOKUP(H43,'[1]손익(일반)'!$B$5:$C$1005,2,0))+IF(ISERROR(VLOOKUP(H43,'[1]손익(일반)'!$E$5:$F$1005,2,0)),0,VLOOKUP(H43,'[1]손익(일반)'!$E$5:$F$1005,2,0))</f>
        <v>0</v>
      </c>
      <c r="J43" s="500">
        <f>IF(ISERROR(VLOOKUP(H43,'[1]손익(일반전기)'!$B$5:$C$1005,2,0)),0,VLOOKUP(H43,'[1]손익(일반전기)'!$B$5:$C$1005,2,0))+IF(ISERROR(VLOOKUP(H43,'[1]손익(일반전기)'!$E$5:$F$1005,2,0)),0,VLOOKUP(H43,'[1]손익(일반전기)'!$E$5:$F$1005,2,0))</f>
        <v>0</v>
      </c>
    </row>
    <row r="44" spans="1:10" ht="17.25" customHeight="1">
      <c r="A44" s="228">
        <v>2</v>
      </c>
      <c r="B44" s="192" t="s">
        <v>510</v>
      </c>
      <c r="C44" s="389">
        <v>275200</v>
      </c>
      <c r="D44" s="500">
        <f>IF(ISERROR(VLOOKUP(C44,'[1]손익(일반)'!$B$5:$C$1005,2,0)),0,VLOOKUP(C44,'[1]손익(일반)'!$B$5:$C$1005,2,0))+IF(ISERROR(VLOOKUP(C44,'[1]손익(일반)'!$E$5:$F$1005,2,0)),0,VLOOKUP(C44,'[1]손익(일반)'!$E$5:$F$1005,2,0))</f>
        <v>677743</v>
      </c>
      <c r="E44" s="500">
        <f>IF(ISERROR(VLOOKUP(C44,'[1]손익(일반전기)'!$B$5:$C$1005,2,0)),0,VLOOKUP(C44,'[1]손익(일반전기)'!$B$5:$C$1005,2,0))+IF(ISERROR(VLOOKUP(C44,'[1]손익(일반전기)'!$E$5:$F$1005,2,0)),0,VLOOKUP(C44,'[1]손익(일반전기)'!$E$5:$F$1005,2,0))</f>
        <v>372166</v>
      </c>
      <c r="F44" s="228">
        <v>19</v>
      </c>
      <c r="G44" s="192" t="s">
        <v>839</v>
      </c>
      <c r="H44" s="389">
        <v>281200</v>
      </c>
      <c r="I44" s="500">
        <f>IF(ISERROR(VLOOKUP(H44,'[1]손익(일반)'!$B$5:$C$1005,2,0)),0,VLOOKUP(H44,'[1]손익(일반)'!$B$5:$C$1005,2,0))+IF(ISERROR(VLOOKUP(H44,'[1]손익(일반)'!$E$5:$F$1005,2,0)),0,VLOOKUP(H44,'[1]손익(일반)'!$E$5:$F$1005,2,0))</f>
        <v>0</v>
      </c>
      <c r="J44" s="500">
        <f>IF(ISERROR(VLOOKUP(H44,'[1]손익(일반전기)'!$B$5:$C$1005,2,0)),0,VLOOKUP(H44,'[1]손익(일반전기)'!$B$5:$C$1005,2,0))+IF(ISERROR(VLOOKUP(H44,'[1]손익(일반전기)'!$E$5:$F$1005,2,0)),0,VLOOKUP(H44,'[1]손익(일반전기)'!$E$5:$F$1005,2,0))</f>
        <v>0</v>
      </c>
    </row>
    <row r="45" spans="1:10" ht="17.25" customHeight="1">
      <c r="A45" s="228">
        <v>3</v>
      </c>
      <c r="B45" s="192" t="s">
        <v>513</v>
      </c>
      <c r="C45" s="389">
        <v>275300</v>
      </c>
      <c r="D45" s="500">
        <f>IF(ISERROR(VLOOKUP(C45,'[1]손익(일반)'!$B$5:$C$1005,2,0)),0,VLOOKUP(C45,'[1]손익(일반)'!$B$5:$C$1005,2,0))+IF(ISERROR(VLOOKUP(C45,'[1]손익(일반)'!$E$5:$F$1005,2,0)),0,VLOOKUP(C45,'[1]손익(일반)'!$E$5:$F$1005,2,0))</f>
        <v>0</v>
      </c>
      <c r="E45" s="500">
        <f>IF(ISERROR(VLOOKUP(C45,'[1]손익(일반전기)'!$B$5:$C$1005,2,0)),0,VLOOKUP(C45,'[1]손익(일반전기)'!$B$5:$C$1005,2,0))+IF(ISERROR(VLOOKUP(C45,'[1]손익(일반전기)'!$E$5:$F$1005,2,0)),0,VLOOKUP(C45,'[1]손익(일반전기)'!$E$5:$F$1005,2,0))</f>
        <v>0</v>
      </c>
      <c r="F45" s="228">
        <v>20</v>
      </c>
      <c r="G45" s="52" t="s">
        <v>829</v>
      </c>
      <c r="H45" s="391">
        <v>281300</v>
      </c>
      <c r="I45" s="500">
        <f>IF(ISERROR(VLOOKUP(H45,'[1]손익(일반)'!$B$5:$C$1005,2,0)),0,VLOOKUP(H45,'[1]손익(일반)'!$B$5:$C$1005,2,0))+IF(ISERROR(VLOOKUP(H45,'[1]손익(일반)'!$E$5:$F$1005,2,0)),0,VLOOKUP(H45,'[1]손익(일반)'!$E$5:$F$1005,2,0))</f>
        <v>3000</v>
      </c>
      <c r="J45" s="500">
        <f>IF(ISERROR(VLOOKUP(H45,'[1]손익(일반전기)'!$B$5:$C$1005,2,0)),0,VLOOKUP(H45,'[1]손익(일반전기)'!$B$5:$C$1005,2,0))+IF(ISERROR(VLOOKUP(H45,'[1]손익(일반전기)'!$E$5:$F$1005,2,0)),0,VLOOKUP(H45,'[1]손익(일반전기)'!$E$5:$F$1005,2,0))</f>
        <v>360</v>
      </c>
    </row>
    <row r="46" spans="1:10" ht="17.25" customHeight="1">
      <c r="A46" s="228">
        <v>4</v>
      </c>
      <c r="B46" s="192" t="s">
        <v>514</v>
      </c>
      <c r="C46" s="389">
        <v>275400</v>
      </c>
      <c r="D46" s="500">
        <f>IF(ISERROR(VLOOKUP(C46,'[1]손익(일반)'!$B$5:$C$1005,2,0)),0,VLOOKUP(C46,'[1]손익(일반)'!$B$5:$C$1005,2,0))+IF(ISERROR(VLOOKUP(C46,'[1]손익(일반)'!$E$5:$F$1005,2,0)),0,VLOOKUP(C46,'[1]손익(일반)'!$E$5:$F$1005,2,0))</f>
        <v>6368</v>
      </c>
      <c r="E46" s="500">
        <f>IF(ISERROR(VLOOKUP(C46,'[1]손익(일반전기)'!$B$5:$C$1005,2,0)),0,VLOOKUP(C46,'[1]손익(일반전기)'!$B$5:$C$1005,2,0))+IF(ISERROR(VLOOKUP(C46,'[1]손익(일반전기)'!$E$5:$F$1005,2,0)),0,VLOOKUP(C46,'[1]손익(일반전기)'!$E$5:$F$1005,2,0))</f>
        <v>18277</v>
      </c>
      <c r="F46" s="228">
        <v>21</v>
      </c>
      <c r="G46" s="52" t="s">
        <v>1209</v>
      </c>
      <c r="H46" s="391">
        <v>281400</v>
      </c>
      <c r="I46" s="500">
        <f>IF(ISERROR(VLOOKUP(H46,'[1]손익(일반)'!$B$5:$C$1005,2,0)),0,VLOOKUP(H46,'[1]손익(일반)'!$B$5:$C$1005,2,0))+IF(ISERROR(VLOOKUP(H46,'[1]손익(일반)'!$E$5:$F$1005,2,0)),0,VLOOKUP(H46,'[1]손익(일반)'!$E$5:$F$1005,2,0))</f>
        <v>0</v>
      </c>
      <c r="J46" s="500">
        <f>IF(ISERROR(VLOOKUP(H46,'[1]손익(일반전기)'!$B$5:$C$1005,2,0)),0,VLOOKUP(H46,'[1]손익(일반전기)'!$B$5:$C$1005,2,0))+IF(ISERROR(VLOOKUP(H46,'[1]손익(일반전기)'!$E$5:$F$1005,2,0)),0,VLOOKUP(H46,'[1]손익(일반전기)'!$E$5:$F$1005,2,0))</f>
        <v>0</v>
      </c>
    </row>
    <row r="47" spans="1:10" ht="17.25" customHeight="1">
      <c r="A47" s="228">
        <v>5</v>
      </c>
      <c r="B47" s="192" t="s">
        <v>515</v>
      </c>
      <c r="C47" s="389">
        <v>275500</v>
      </c>
      <c r="D47" s="500">
        <f>IF(ISERROR(VLOOKUP(C47,'[1]손익(일반)'!$B$5:$C$1005,2,0)),0,VLOOKUP(C47,'[1]손익(일반)'!$B$5:$C$1005,2,0))+IF(ISERROR(VLOOKUP(C47,'[1]손익(일반)'!$E$5:$F$1005,2,0)),0,VLOOKUP(C47,'[1]손익(일반)'!$E$5:$F$1005,2,0))</f>
        <v>115160</v>
      </c>
      <c r="E47" s="500">
        <f>IF(ISERROR(VLOOKUP(C47,'[1]손익(일반전기)'!$B$5:$C$1005,2,0)),0,VLOOKUP(C47,'[1]손익(일반전기)'!$B$5:$C$1005,2,0))+IF(ISERROR(VLOOKUP(C47,'[1]손익(일반전기)'!$E$5:$F$1005,2,0)),0,VLOOKUP(C47,'[1]손익(일반전기)'!$E$5:$F$1005,2,0))</f>
        <v>123771</v>
      </c>
      <c r="F47" s="228">
        <v>22</v>
      </c>
      <c r="G47" s="192" t="s">
        <v>835</v>
      </c>
      <c r="H47" s="389">
        <v>281500</v>
      </c>
      <c r="I47" s="500">
        <f>IF(ISERROR(VLOOKUP(H47,'[1]손익(일반)'!$B$5:$C$1005,2,0)),0,VLOOKUP(H47,'[1]손익(일반)'!$B$5:$C$1005,2,0))+IF(ISERROR(VLOOKUP(H47,'[1]손익(일반)'!$E$5:$F$1005,2,0)),0,VLOOKUP(H47,'[1]손익(일반)'!$E$5:$F$1005,2,0))</f>
        <v>0</v>
      </c>
      <c r="J47" s="500">
        <f>IF(ISERROR(VLOOKUP(H47,'[1]손익(일반전기)'!$B$5:$C$1005,2,0)),0,VLOOKUP(H47,'[1]손익(일반전기)'!$B$5:$C$1005,2,0))+IF(ISERROR(VLOOKUP(H47,'[1]손익(일반전기)'!$E$5:$F$1005,2,0)),0,VLOOKUP(H47,'[1]손익(일반전기)'!$E$5:$F$1005,2,0))</f>
        <v>0</v>
      </c>
    </row>
    <row r="48" spans="1:10" ht="17.25" customHeight="1">
      <c r="A48" s="228">
        <v>6</v>
      </c>
      <c r="B48" s="192" t="s">
        <v>516</v>
      </c>
      <c r="C48" s="389">
        <v>275600</v>
      </c>
      <c r="D48" s="500">
        <f>IF(ISERROR(VLOOKUP(C48,'[1]손익(일반)'!$B$5:$C$1005,2,0)),0,VLOOKUP(C48,'[1]손익(일반)'!$B$5:$C$1005,2,0))+IF(ISERROR(VLOOKUP(C48,'[1]손익(일반)'!$E$5:$F$1005,2,0)),0,VLOOKUP(C48,'[1]손익(일반)'!$E$5:$F$1005,2,0))</f>
        <v>15823</v>
      </c>
      <c r="E48" s="500">
        <f>IF(ISERROR(VLOOKUP(C48,'[1]손익(일반전기)'!$B$5:$C$1005,2,0)),0,VLOOKUP(C48,'[1]손익(일반전기)'!$B$5:$C$1005,2,0))+IF(ISERROR(VLOOKUP(C48,'[1]손익(일반전기)'!$E$5:$F$1005,2,0)),0,VLOOKUP(C48,'[1]손익(일반전기)'!$E$5:$F$1005,2,0))</f>
        <v>22360</v>
      </c>
      <c r="F48" s="228">
        <v>23</v>
      </c>
      <c r="G48" s="192" t="s">
        <v>831</v>
      </c>
      <c r="H48" s="389">
        <v>281600</v>
      </c>
      <c r="I48" s="500">
        <f>IF(ISERROR(VLOOKUP(H48,'[1]손익(일반)'!$B$5:$C$1005,2,0)),0,VLOOKUP(H48,'[1]손익(일반)'!$B$5:$C$1005,2,0))+IF(ISERROR(VLOOKUP(H48,'[1]손익(일반)'!$E$5:$F$1005,2,0)),0,VLOOKUP(H48,'[1]손익(일반)'!$E$5:$F$1005,2,0))</f>
        <v>0</v>
      </c>
      <c r="J48" s="500">
        <f>IF(ISERROR(VLOOKUP(H48,'[1]손익(일반전기)'!$B$5:$C$1005,2,0)),0,VLOOKUP(H48,'[1]손익(일반전기)'!$B$5:$C$1005,2,0))+IF(ISERROR(VLOOKUP(H48,'[1]손익(일반전기)'!$E$5:$F$1005,2,0)),0,VLOOKUP(H48,'[1]손익(일반전기)'!$E$5:$F$1005,2,0))</f>
        <v>0</v>
      </c>
    </row>
    <row r="49" spans="1:10" ht="17.25" customHeight="1">
      <c r="A49" s="291">
        <v>7</v>
      </c>
      <c r="B49" s="292" t="s">
        <v>517</v>
      </c>
      <c r="C49" s="389">
        <v>275700</v>
      </c>
      <c r="D49" s="502">
        <f>IF(ISERROR(VLOOKUP(C49,'[1]손익(일반)'!$B$5:$C$1005,2,0)),0,VLOOKUP(C49,'[1]손익(일반)'!$B$5:$C$1005,2,0))+IF(ISERROR(VLOOKUP(C49,'[1]손익(일반)'!$E$5:$F$1005,2,0)),0,VLOOKUP(C49,'[1]손익(일반)'!$E$5:$F$1005,2,0))</f>
        <v>40190</v>
      </c>
      <c r="E49" s="502">
        <f>IF(ISERROR(VLOOKUP(C49,'[1]손익(일반전기)'!$B$5:$C$1005,2,0)),0,VLOOKUP(C49,'[1]손익(일반전기)'!$B$5:$C$1005,2,0))+IF(ISERROR(VLOOKUP(C49,'[1]손익(일반전기)'!$E$5:$F$1005,2,0)),0,VLOOKUP(C49,'[1]손익(일반전기)'!$E$5:$F$1005,2,0))</f>
        <v>42120</v>
      </c>
      <c r="F49" s="228">
        <v>24</v>
      </c>
      <c r="G49" s="192" t="s">
        <v>836</v>
      </c>
      <c r="H49" s="389">
        <v>281700</v>
      </c>
      <c r="I49" s="500">
        <f>IF(ISERROR(VLOOKUP(H49,'[1]손익(일반)'!$B$5:$C$1005,2,0)),0,VLOOKUP(H49,'[1]손익(일반)'!$B$5:$C$1005,2,0))+IF(ISERROR(VLOOKUP(H49,'[1]손익(일반)'!$E$5:$F$1005,2,0)),0,VLOOKUP(H49,'[1]손익(일반)'!$E$5:$F$1005,2,0))</f>
        <v>0</v>
      </c>
      <c r="J49" s="500">
        <f>IF(ISERROR(VLOOKUP(H49,'[1]손익(일반전기)'!$B$5:$C$1005,2,0)),0,VLOOKUP(H49,'[1]손익(일반전기)'!$B$5:$C$1005,2,0))+IF(ISERROR(VLOOKUP(H49,'[1]손익(일반전기)'!$E$5:$F$1005,2,0)),0,VLOOKUP(H49,'[1]손익(일반전기)'!$E$5:$F$1005,2,0))</f>
        <v>0</v>
      </c>
    </row>
    <row r="50" spans="1:10" ht="17.25" customHeight="1">
      <c r="A50" s="177" t="s">
        <v>840</v>
      </c>
      <c r="B50" s="76" t="s">
        <v>802</v>
      </c>
      <c r="C50" s="388"/>
      <c r="D50" s="41">
        <f>SUM(D51:D70,I7:I24)</f>
        <v>1515545</v>
      </c>
      <c r="E50" s="41">
        <f>SUM(E51:E70,J7:J24)</f>
        <v>1104000</v>
      </c>
      <c r="F50" s="228">
        <v>25</v>
      </c>
      <c r="G50" s="192" t="s">
        <v>1210</v>
      </c>
      <c r="H50" s="389">
        <v>285100</v>
      </c>
      <c r="I50" s="500">
        <f>IF(ISERROR(VLOOKUP(H50,'[1]손익(일반)'!$B$5:$C$1005,2,0)),0,VLOOKUP(H50,'[1]손익(일반)'!$B$5:$C$1005,2,0))+IF(ISERROR(VLOOKUP(H50,'[1]손익(일반)'!$E$5:$F$1005,2,0)),0,VLOOKUP(H50,'[1]손익(일반)'!$E$5:$F$1005,2,0))</f>
        <v>294341</v>
      </c>
      <c r="J50" s="500">
        <f>IF(ISERROR(VLOOKUP(H50,'[1]손익(일반전기)'!$B$5:$C$1005,2,0)),0,VLOOKUP(H50,'[1]손익(일반전기)'!$B$5:$C$1005,2,0))+IF(ISERROR(VLOOKUP(H50,'[1]손익(일반전기)'!$E$5:$F$1005,2,0)),0,VLOOKUP(H50,'[1]손익(일반전기)'!$E$5:$F$1005,2,0))</f>
        <v>170401</v>
      </c>
    </row>
    <row r="51" spans="1:10" ht="17.25" customHeight="1">
      <c r="A51" s="283">
        <v>1</v>
      </c>
      <c r="B51" s="284" t="s">
        <v>498</v>
      </c>
      <c r="C51" s="389">
        <v>259100</v>
      </c>
      <c r="D51" s="499">
        <f>IF(ISERROR(VLOOKUP(C51,'[1]손익(일반)'!$B$5:$C$1005,2,0)),0,VLOOKUP(C51,'[1]손익(일반)'!$B$5:$C$1005,2,0))+IF(ISERROR(VLOOKUP(C51,'[1]손익(일반)'!$E$5:$F$1005,2,0)),0,VLOOKUP(C51,'[1]손익(일반)'!$E$5:$F$1005,2,0))</f>
        <v>331999</v>
      </c>
      <c r="E51" s="499">
        <f>IF(ISERROR(VLOOKUP(C51,'[1]손익(일반전기)'!$B$5:$C$1005,2,0)),0,VLOOKUP(C51,'[1]손익(일반전기)'!$B$5:$C$1005,2,0))+IF(ISERROR(VLOOKUP(C51,'[1]손익(일반전기)'!$E$5:$F$1005,2,0)),0,VLOOKUP(C51,'[1]손익(일반전기)'!$E$5:$F$1005,2,0))</f>
        <v>322888</v>
      </c>
      <c r="F51" s="228">
        <v>26</v>
      </c>
      <c r="G51" s="192" t="s">
        <v>832</v>
      </c>
      <c r="H51" s="389">
        <v>284000</v>
      </c>
      <c r="I51" s="500">
        <f>IF(ISERROR(VLOOKUP(H51,'[1]손익(일반)'!$B$5:$C$1005,2,0)),0,VLOOKUP(H51,'[1]손익(일반)'!$B$5:$C$1005,2,0))+IF(ISERROR(VLOOKUP(H51,'[1]손익(일반)'!$E$5:$F$1005,2,0)),0,VLOOKUP(H51,'[1]손익(일반)'!$E$5:$F$1005,2,0))</f>
        <v>484364</v>
      </c>
      <c r="J51" s="500">
        <f>IF(ISERROR(VLOOKUP(H51,'[1]손익(일반전기)'!$B$5:$C$1005,2,0)),0,VLOOKUP(H51,'[1]손익(일반전기)'!$B$5:$C$1005,2,0))+IF(ISERROR(VLOOKUP(H51,'[1]손익(일반전기)'!$E$5:$F$1005,2,0)),0,VLOOKUP(H51,'[1]손익(일반전기)'!$E$5:$F$1005,2,0))</f>
        <v>79444</v>
      </c>
    </row>
    <row r="52" spans="1:10" ht="17.25" customHeight="1">
      <c r="A52" s="228">
        <v>2</v>
      </c>
      <c r="B52" s="192" t="s">
        <v>521</v>
      </c>
      <c r="C52" s="389">
        <v>259200</v>
      </c>
      <c r="D52" s="500">
        <f>IF(ISERROR(VLOOKUP(C52,'[1]손익(일반)'!$B$5:$C$1005,2,0)),0,VLOOKUP(C52,'[1]손익(일반)'!$B$5:$C$1005,2,0))+IF(ISERROR(VLOOKUP(C52,'[1]손익(일반)'!$E$5:$F$1005,2,0)),0,VLOOKUP(C52,'[1]손익(일반)'!$E$5:$F$1005,2,0))</f>
        <v>243292</v>
      </c>
      <c r="E52" s="500">
        <f>IF(ISERROR(VLOOKUP(C52,'[1]손익(일반전기)'!$B$5:$C$1005,2,0)),0,VLOOKUP(C52,'[1]손익(일반전기)'!$B$5:$C$1005,2,0))+IF(ISERROR(VLOOKUP(C52,'[1]손익(일반전기)'!$E$5:$F$1005,2,0)),0,VLOOKUP(C52,'[1]손익(일반전기)'!$E$5:$F$1005,2,0))</f>
        <v>181210</v>
      </c>
      <c r="F52" s="228">
        <v>27</v>
      </c>
      <c r="G52" s="192" t="s">
        <v>556</v>
      </c>
      <c r="H52" s="389">
        <v>281800</v>
      </c>
      <c r="I52" s="500">
        <f>IF(ISERROR(VLOOKUP(H52,'[1]손익(일반)'!$B$5:$C$1005,2,0)),0,VLOOKUP(H52,'[1]손익(일반)'!$B$5:$C$1005,2,0))+IF(ISERROR(VLOOKUP(H52,'[1]손익(일반)'!$E$5:$F$1005,2,0)),0,VLOOKUP(H52,'[1]손익(일반)'!$E$5:$F$1005,2,0))</f>
        <v>0</v>
      </c>
      <c r="J52" s="500">
        <f>IF(ISERROR(VLOOKUP(H52,'[1]손익(일반전기)'!$B$5:$C$1005,2,0)),0,VLOOKUP(H52,'[1]손익(일반전기)'!$B$5:$C$1005,2,0))+IF(ISERROR(VLOOKUP(H52,'[1]손익(일반전기)'!$E$5:$F$1005,2,0)),0,VLOOKUP(H52,'[1]손익(일반전기)'!$E$5:$F$1005,2,0))</f>
        <v>0</v>
      </c>
    </row>
    <row r="53" spans="1:10" ht="17.25" customHeight="1">
      <c r="A53" s="228">
        <v>3</v>
      </c>
      <c r="B53" s="192" t="s">
        <v>524</v>
      </c>
      <c r="C53" s="389">
        <v>259300</v>
      </c>
      <c r="D53" s="500">
        <f>IF(ISERROR(VLOOKUP(C53,'[1]손익(일반)'!$B$5:$C$1005,2,0)),0,VLOOKUP(C53,'[1]손익(일반)'!$B$5:$C$1005,2,0))+IF(ISERROR(VLOOKUP(C53,'[1]손익(일반)'!$E$5:$F$1005,2,0)),0,VLOOKUP(C53,'[1]손익(일반)'!$E$5:$F$1005,2,0))</f>
        <v>21800</v>
      </c>
      <c r="E53" s="500">
        <f>IF(ISERROR(VLOOKUP(C53,'[1]손익(일반전기)'!$B$5:$C$1005,2,0)),0,VLOOKUP(C53,'[1]손익(일반전기)'!$B$5:$C$1005,2,0))+IF(ISERROR(VLOOKUP(C53,'[1]손익(일반전기)'!$E$5:$F$1005,2,0)),0,VLOOKUP(C53,'[1]손익(일반전기)'!$E$5:$F$1005,2,0))</f>
        <v>22273</v>
      </c>
      <c r="F53" s="228">
        <v>28</v>
      </c>
      <c r="G53" s="192" t="s">
        <v>1211</v>
      </c>
      <c r="H53" s="389">
        <v>282200</v>
      </c>
      <c r="I53" s="500">
        <f>IF(ISERROR(VLOOKUP(H53,'[1]손익(일반)'!$B$5:$C$1005,2,0)),0,VLOOKUP(H53,'[1]손익(일반)'!$B$5:$C$1005,2,0))+IF(ISERROR(VLOOKUP(H53,'[1]손익(일반)'!$E$5:$F$1005,2,0)),0,VLOOKUP(H53,'[1]손익(일반)'!$E$5:$F$1005,2,0))</f>
        <v>0</v>
      </c>
      <c r="J53" s="500">
        <f>IF(ISERROR(VLOOKUP(H53,'[1]손익(일반전기)'!$B$5:$C$1005,2,0)),0,VLOOKUP(H53,'[1]손익(일반전기)'!$B$5:$C$1005,2,0))+IF(ISERROR(VLOOKUP(H53,'[1]손익(일반전기)'!$E$5:$F$1005,2,0)),0,VLOOKUP(H53,'[1]손익(일반전기)'!$E$5:$F$1005,2,0))</f>
        <v>0</v>
      </c>
    </row>
    <row r="54" spans="1:10" ht="17.25" customHeight="1">
      <c r="A54" s="228">
        <v>4</v>
      </c>
      <c r="B54" s="192" t="s">
        <v>800</v>
      </c>
      <c r="C54" s="389">
        <v>259400</v>
      </c>
      <c r="D54" s="500">
        <f>IF(ISERROR(VLOOKUP(C54,'[1]손익(일반)'!$B$5:$C$1005,2,0)),0,VLOOKUP(C54,'[1]손익(일반)'!$B$5:$C$1005,2,0))+IF(ISERROR(VLOOKUP(C54,'[1]손익(일반)'!$E$5:$F$1005,2,0)),0,VLOOKUP(C54,'[1]손익(일반)'!$E$5:$F$1005,2,0))</f>
        <v>0</v>
      </c>
      <c r="E54" s="500">
        <f>IF(ISERROR(VLOOKUP(C54,'[1]손익(일반전기)'!$B$5:$C$1005,2,0)),0,VLOOKUP(C54,'[1]손익(일반전기)'!$B$5:$C$1005,2,0))+IF(ISERROR(VLOOKUP(C54,'[1]손익(일반전기)'!$E$5:$F$1005,2,0)),0,VLOOKUP(C54,'[1]손익(일반전기)'!$E$5:$F$1005,2,0))</f>
        <v>0</v>
      </c>
      <c r="F54" s="228">
        <v>29</v>
      </c>
      <c r="G54" s="192" t="s">
        <v>1212</v>
      </c>
      <c r="H54" s="389">
        <v>286000</v>
      </c>
      <c r="I54" s="500">
        <f>IF(ISERROR(VLOOKUP(H54,'[1]손익(일반)'!$B$5:$C$1005,2,0)),0,VLOOKUP(H54,'[1]손익(일반)'!$B$5:$C$1005,2,0))+IF(ISERROR(VLOOKUP(H54,'[1]손익(일반)'!$E$5:$F$1005,2,0)),0,VLOOKUP(H54,'[1]손익(일반)'!$E$5:$F$1005,2,0))</f>
        <v>22619</v>
      </c>
      <c r="J54" s="500">
        <f>IF(ISERROR(VLOOKUP(H54,'[1]손익(일반전기)'!$B$5:$C$1005,2,0)),0,VLOOKUP(H54,'[1]손익(일반전기)'!$B$5:$C$1005,2,0))+IF(ISERROR(VLOOKUP(H54,'[1]손익(일반전기)'!$E$5:$F$1005,2,0)),0,VLOOKUP(H54,'[1]손익(일반전기)'!$E$5:$F$1005,2,0))</f>
        <v>87933</v>
      </c>
    </row>
    <row r="55" spans="1:10" ht="17.25" customHeight="1">
      <c r="A55" s="228">
        <v>5</v>
      </c>
      <c r="B55" s="192" t="s">
        <v>798</v>
      </c>
      <c r="C55" s="389">
        <v>259500</v>
      </c>
      <c r="D55" s="500">
        <f>IF(ISERROR(VLOOKUP(C55,'[1]손익(일반)'!$B$5:$C$1005,2,0)),0,VLOOKUP(C55,'[1]손익(일반)'!$B$5:$C$1005,2,0))+IF(ISERROR(VLOOKUP(C55,'[1]손익(일반)'!$E$5:$F$1005,2,0)),0,VLOOKUP(C55,'[1]손익(일반)'!$E$5:$F$1005,2,0))</f>
        <v>0</v>
      </c>
      <c r="E55" s="500">
        <f>IF(ISERROR(VLOOKUP(C55,'[1]손익(일반전기)'!$B$5:$C$1005,2,0)),0,VLOOKUP(C55,'[1]손익(일반전기)'!$B$5:$C$1005,2,0))+IF(ISERROR(VLOOKUP(C55,'[1]손익(일반전기)'!$E$5:$F$1005,2,0)),0,VLOOKUP(C55,'[1]손익(일반전기)'!$E$5:$F$1005,2,0))</f>
        <v>0</v>
      </c>
      <c r="F55" s="228">
        <v>30</v>
      </c>
      <c r="G55" s="192" t="s">
        <v>557</v>
      </c>
      <c r="H55" s="393">
        <v>282300</v>
      </c>
      <c r="I55" s="500">
        <f>IF(ISERROR(VLOOKUP(H55,'[1]손익(일반)'!$B$5:$C$1005,2,0)),0,VLOOKUP(H55,'[1]손익(일반)'!$B$5:$C$1005,2,0))+IF(ISERROR(VLOOKUP(H55,'[1]손익(일반)'!$E$5:$F$1005,2,0)),0,VLOOKUP(H55,'[1]손익(일반)'!$E$5:$F$1005,2,0))+IF(ISERROR(VLOOKUP(282100,'[1]손익(일반)'!$B$5:$C$1005,2,0)),0,VLOOKUP(282100,'[1]손익(일반)'!$B$5:$C$1005,2,0))+IF(ISERROR(VLOOKUP(282100,'[1]손익(일반)'!$E$5:$F$1005,2,0)),0,VLOOKUP(282100,'[1]손익(일반)'!$E$5:$F$1005,2,0))</f>
        <v>0</v>
      </c>
      <c r="J55" s="500">
        <f>IF(ISERROR(VLOOKUP(H55,'[1]손익(일반전기)'!$B$5:$C$1005,2,0)),0,VLOOKUP(H55,'[1]손익(일반전기)'!$B$5:$C$1005,2,0))+IF(ISERROR(VLOOKUP(H55,'[1]손익(일반전기)'!$E$5:$F$1005,2,0)),0,VLOOKUP(H55,'[1]손익(일반전기)'!$E$5:$F$1005,2,0))+IF(ISERROR(VLOOKUP(282100,'[1]손익(일반전기)'!$B$5:$C$1005,2,0)),0,VLOOKUP(282100,'[1]손익(일반전기)'!$B$5:$C$1005,2,0))+IF(ISERROR(VLOOKUP(282100,'[1]손익(일반전기)'!$E$5:$F$1005,2,0)),0,VLOOKUP(282100,'[1]손익(일반전기)'!$E$5:$F$1005,2,0))</f>
        <v>0</v>
      </c>
    </row>
    <row r="56" spans="1:10" ht="17.25" customHeight="1">
      <c r="A56" s="228">
        <v>6</v>
      </c>
      <c r="B56" s="192" t="s">
        <v>1213</v>
      </c>
      <c r="C56" s="389">
        <v>259600</v>
      </c>
      <c r="D56" s="500">
        <f>IF(ISERROR(VLOOKUP(C56,'[1]손익(일반)'!$B$5:$C$1005,2,0)),0,VLOOKUP(C56,'[1]손익(일반)'!$B$5:$C$1005,2,0))+IF(ISERROR(VLOOKUP(C56,'[1]손익(일반)'!$E$5:$F$1005,2,0)),0,VLOOKUP(C56,'[1]손익(일반)'!$E$5:$F$1005,2,0))</f>
        <v>0</v>
      </c>
      <c r="E56" s="500">
        <f>IF(ISERROR(VLOOKUP(C56,'[1]손익(일반전기)'!$B$5:$C$1005,2,0)),0,VLOOKUP(C56,'[1]손익(일반전기)'!$B$5:$C$1005,2,0))+IF(ISERROR(VLOOKUP(C56,'[1]손익(일반전기)'!$E$5:$F$1005,2,0)),0,VLOOKUP(C56,'[1]손익(일반전기)'!$E$5:$F$1005,2,0))</f>
        <v>0</v>
      </c>
      <c r="F56" s="228">
        <v>31</v>
      </c>
      <c r="G56" s="52" t="s">
        <v>626</v>
      </c>
      <c r="H56" s="393">
        <v>282400</v>
      </c>
      <c r="I56" s="500">
        <f>IF(ISERROR(VLOOKUP(H56,'[1]손익(일반)'!$B$5:$C$1005,2,0)),0,VLOOKUP(H56,'[1]손익(일반)'!$B$5:$C$1005,2,0))+IF(ISERROR(VLOOKUP(H56,'[1]손익(일반)'!$E$5:$F$1005,2,0)),0,VLOOKUP(H56,'[1]손익(일반)'!$E$5:$F$1005,2,0))</f>
        <v>0</v>
      </c>
      <c r="J56" s="500">
        <f>IF(ISERROR(VLOOKUP(H56,'[1]손익(일반전기)'!$B$5:$C$1005,2,0)),0,VLOOKUP(H56,'[1]손익(일반전기)'!$B$5:$C$1005,2,0))+IF(ISERROR(VLOOKUP(H56,'[1]손익(일반전기)'!$E$5:$F$1005,2,0)),0,VLOOKUP(H56,'[1]손익(일반전기)'!$E$5:$F$1005,2,0))</f>
        <v>0</v>
      </c>
    </row>
    <row r="57" spans="1:10" ht="17.25" customHeight="1">
      <c r="A57" s="228">
        <v>7</v>
      </c>
      <c r="B57" s="192" t="s">
        <v>1214</v>
      </c>
      <c r="C57" s="389">
        <v>259700</v>
      </c>
      <c r="D57" s="500">
        <f>IF(ISERROR(VLOOKUP(C57,'[1]손익(일반)'!$B$5:$C$1005,2,0)),0,VLOOKUP(C57,'[1]손익(일반)'!$B$5:$C$1005,2,0))+IF(ISERROR(VLOOKUP(C57,'[1]손익(일반)'!$E$5:$F$1005,2,0)),0,VLOOKUP(C57,'[1]손익(일반)'!$E$5:$F$1005,2,0))</f>
        <v>0</v>
      </c>
      <c r="E57" s="500">
        <f>IF(ISERROR(VLOOKUP(C57,'[1]손익(일반전기)'!$B$5:$C$1005,2,0)),0,VLOOKUP(C57,'[1]손익(일반전기)'!$B$5:$C$1005,2,0))+IF(ISERROR(VLOOKUP(C57,'[1]손익(일반전기)'!$E$5:$F$1005,2,0)),0,VLOOKUP(C57,'[1]손익(일반전기)'!$E$5:$F$1005,2,0))</f>
        <v>0</v>
      </c>
      <c r="F57" s="228">
        <v>32</v>
      </c>
      <c r="G57" s="192" t="s">
        <v>560</v>
      </c>
      <c r="H57" s="389">
        <v>283000</v>
      </c>
      <c r="I57" s="500">
        <f>IF(ISERROR(VLOOKUP(H57,'[1]손익(일반)'!$B$5:$C$1005,2,0)),0,VLOOKUP(H57,'[1]손익(일반)'!$B$5:$C$1005,2,0))+IF(ISERROR(VLOOKUP(H57,'[1]손익(일반)'!$E$5:$F$1005,2,0)),0,VLOOKUP(H57,'[1]손익(일반)'!$E$5:$F$1005,2,0))</f>
        <v>0</v>
      </c>
      <c r="J57" s="500">
        <f>IF(ISERROR(VLOOKUP(H57,'[1]손익(일반전기)'!$B$5:$C$1005,2,0)),0,VLOOKUP(H57,'[1]손익(일반전기)'!$B$5:$C$1005,2,0))+IF(ISERROR(VLOOKUP(H57,'[1]손익(일반전기)'!$E$5:$F$1005,2,0)),0,VLOOKUP(H57,'[1]손익(일반전기)'!$E$5:$F$1005,2,0))</f>
        <v>0</v>
      </c>
    </row>
    <row r="58" spans="1:10" ht="17.25" customHeight="1">
      <c r="A58" s="228">
        <v>8</v>
      </c>
      <c r="B58" s="192" t="s">
        <v>808</v>
      </c>
      <c r="C58" s="389">
        <v>259800</v>
      </c>
      <c r="D58" s="500">
        <f>IF(ISERROR(VLOOKUP(C58,'[1]손익(일반)'!$B$5:$C$1005,2,0)),0,VLOOKUP(C58,'[1]손익(일반)'!$B$5:$C$1005,2,0))+IF(ISERROR(VLOOKUP(C58,'[1]손익(일반)'!$E$5:$F$1005,2,0)),0,VLOOKUP(C58,'[1]손익(일반)'!$E$5:$F$1005,2,0))</f>
        <v>0</v>
      </c>
      <c r="E58" s="500">
        <f>IF(ISERROR(VLOOKUP(C58,'[1]손익(일반전기)'!$B$5:$C$1005,2,0)),0,VLOOKUP(C58,'[1]손익(일반전기)'!$B$5:$C$1005,2,0))+IF(ISERROR(VLOOKUP(C58,'[1]손익(일반전기)'!$E$5:$F$1005,2,0)),0,VLOOKUP(C58,'[1]손익(일반전기)'!$E$5:$F$1005,2,0))</f>
        <v>0</v>
      </c>
      <c r="F58" s="291">
        <v>33</v>
      </c>
      <c r="G58" s="292" t="s">
        <v>837</v>
      </c>
      <c r="H58" s="393">
        <v>281900</v>
      </c>
      <c r="I58" s="502">
        <f>IF(ISERROR(VLOOKUP(H58,'[1]손익(일반)'!$B$5:$C$1005,2,0)),0,VLOOKUP(H58,'[1]손익(일반)'!$B$5:$C$1005,2,0))+IF(ISERROR(VLOOKUP(H58,'[1]손익(일반)'!$E$5:$F$1005,2,0)),0,VLOOKUP(H58,'[1]손익(일반)'!$E$5:$F$1005,2,0))+IF(ISERROR(VLOOKUP(282900,'[1]손익(일반)'!$B$5:$C$1005,2,0)),0,VLOOKUP(282900,'[1]손익(일반)'!$B$5:$C$1005,2,0))+IF(ISERROR(VLOOKUP(282900,'[1]손익(일반)'!$E$5:$F$1005,2,0)),0,VLOOKUP(282900,'[1]손익(일반)'!$E$5:$F$1005,2,0))-IF(ISERROR(VLOOKUP(257200,'[1]손익(일반)'!$B$5:$C$1005,2,0)),0,VLOOKUP(257200,'[1]손익(일반)'!$B$5:$C$1005,2,0))+IF(ISERROR(VLOOKUP(257200,'[1]손익(일반)'!$E$5:$F$1005,2,0)),0,VLOOKUP(257200,'[1]손익(일반)'!$E$5:$F$1005,2,0))</f>
        <v>224980</v>
      </c>
      <c r="J58" s="502">
        <f>IF(ISERROR(VLOOKUP(H58,'[1]손익(일반전기)'!$B$5:$C$1005,2,0)),0,VLOOKUP(H58,'[1]손익(일반전기)'!$B$5:$C$1005,2,0))+IF(ISERROR(VLOOKUP(H58,'[1]손익(일반전기)'!$E$5:$F$1005,2,0)),0,VLOOKUP(H58,'[1]손익(일반전기)'!$E$5:$F$1005,2,0))+IF(ISERROR(VLOOKUP(282900,'[1]손익(일반전기)'!$B$5:$C$1005,2,0)),0,VLOOKUP(282900,'[1]손익(일반전기)'!$B$5:$C$1005,2,0))+IF(ISERROR(VLOOKUP(282900,'[1]손익(일반전기)'!$E$5:$F$1005,2,0)),0,VLOOKUP(282900,'[1]손익(일반전기)'!$E$5:$F$1005,2,0))-IF(ISERROR(VLOOKUP(257200,'[1]손익(일반)'!$B$5:$C$1005,2,0)),0,VLOOKUP(257200,'[1]손익(일반)'!$B$5:$C$1005,2,0))+IF(ISERROR(VLOOKUP(257200,'[1]손익(일반)'!$E$5:$F$1005,2,0)),0,VLOOKUP(257200,'[1]손익(일반)'!$E$5:$F$1005,2,0))</f>
        <v>29297</v>
      </c>
    </row>
    <row r="59" spans="1:10" ht="17.25" customHeight="1">
      <c r="A59" s="228">
        <v>9</v>
      </c>
      <c r="B59" s="93" t="s">
        <v>816</v>
      </c>
      <c r="C59" s="395">
        <v>261300</v>
      </c>
      <c r="D59" s="500">
        <f>IF(ISERROR(VLOOKUP(C59,'[1]손익(일반)'!$B$5:$C$1005,2,0)),0,VLOOKUP(C59,'[1]손익(일반)'!$B$5:$C$1005,2,0))+IF(ISERROR(VLOOKUP(C59,'[1]손익(일반)'!$E$5:$F$1005,2,0)),0,VLOOKUP(C59,'[1]손익(일반)'!$E$5:$F$1005,2,0))</f>
        <v>0</v>
      </c>
      <c r="E59" s="500">
        <f>IF(ISERROR(VLOOKUP(C59,'[1]손익(일반전기)'!$B$5:$C$1005,2,0)),0,VLOOKUP(C59,'[1]손익(일반전기)'!$B$5:$C$1005,2,0))+IF(ISERROR(VLOOKUP(C59,'[1]손익(일반전기)'!$E$5:$F$1005,2,0)),0,VLOOKUP(C59,'[1]손익(일반전기)'!$E$5:$F$1005,2,0))</f>
        <v>0</v>
      </c>
      <c r="F59" s="177" t="s">
        <v>1215</v>
      </c>
      <c r="G59" s="76" t="s">
        <v>1216</v>
      </c>
      <c r="H59" s="391">
        <v>266200</v>
      </c>
      <c r="I59" s="41">
        <f>IF(ISERROR(VLOOKUP(H59,'[1]손익(일반)'!$B$5:$C$1005,2,0)),0,VLOOKUP(H59,'[1]손익(일반)'!$B$5:$C$1005,2,0))+IF(ISERROR(VLOOKUP(H59,'[1]손익(일반)'!$E$5:$F$1005,2,0)),0,VLOOKUP(H59,'[1]손익(일반)'!$E$5:$F$1005,2,0))</f>
        <v>712051</v>
      </c>
      <c r="J59" s="41">
        <f>IF(ISERROR(VLOOKUP(H59,'[1]손익(일반전기)'!$B$5:$C$1005,2,0)),0,VLOOKUP(H59,'[1]손익(일반전기)'!$B$5:$C$1005,2,0))+IF(ISERROR(VLOOKUP(H59,'[1]손익(일반전기)'!$E$5:$F$1005,2,0)),0,VLOOKUP(H59,'[1]손익(일반전기)'!$E$5:$F$1005,2,0))</f>
        <v>608061</v>
      </c>
    </row>
    <row r="60" spans="1:10" ht="17.25" customHeight="1">
      <c r="A60" s="228">
        <v>10</v>
      </c>
      <c r="B60" s="93" t="s">
        <v>817</v>
      </c>
      <c r="C60" s="395">
        <v>261700</v>
      </c>
      <c r="D60" s="500">
        <f>IF(ISERROR(VLOOKUP(C60,'[1]손익(일반)'!$B$5:$C$1005,2,0)),0,VLOOKUP(C60,'[1]손익(일반)'!$B$5:$C$1005,2,0))+IF(ISERROR(VLOOKUP(C60,'[1]손익(일반)'!$E$5:$F$1005,2,0)),0,VLOOKUP(C60,'[1]손익(일반)'!$E$5:$F$1005,2,0))</f>
        <v>0</v>
      </c>
      <c r="E60" s="500">
        <f>IF(ISERROR(VLOOKUP(C60,'[1]손익(일반전기)'!$B$5:$C$1005,2,0)),0,VLOOKUP(C60,'[1]손익(일반전기)'!$B$5:$C$1005,2,0))+IF(ISERROR(VLOOKUP(C60,'[1]손익(일반전기)'!$E$5:$F$1005,2,0)),0,VLOOKUP(C60,'[1]손익(일반전기)'!$E$5:$F$1005,2,0))</f>
        <v>0</v>
      </c>
      <c r="F60" s="177" t="s">
        <v>1145</v>
      </c>
      <c r="G60" s="396" t="s">
        <v>1217</v>
      </c>
      <c r="H60" s="388"/>
      <c r="I60" s="41">
        <f>SUM(D40+D41+D50+I59)-SUM(D42+I25)</f>
        <v>-408462</v>
      </c>
      <c r="J60" s="41">
        <f>SUM(E40+E41+E50+J59)-SUM(E42+J25)</f>
        <v>-33184</v>
      </c>
    </row>
    <row r="61" spans="1:10" ht="17.25" customHeight="1">
      <c r="A61" s="228">
        <v>11</v>
      </c>
      <c r="B61" s="192" t="s">
        <v>805</v>
      </c>
      <c r="C61" s="397">
        <v>260000</v>
      </c>
      <c r="D61" s="500">
        <f>IF(ISERROR(VLOOKUP(C61,'[1]손익(일반)'!$B$5:$C$1005,2,0)),0,VLOOKUP(C61,'[1]손익(일반)'!$B$5:$C$1005,2,0))+IF(ISERROR(VLOOKUP(C61,'[1]손익(일반)'!$E$5:$F$1005,2,0)),0,VLOOKUP(C61,'[1]손익(일반)'!$E$5:$F$1005,2,0))</f>
        <v>0</v>
      </c>
      <c r="E61" s="500">
        <f>IF(ISERROR(VLOOKUP(C61,'[1]손익(일반전기)'!$B$5:$C$1005,2,0)),0,VLOOKUP(C61,'[1]손익(일반전기)'!$B$5:$C$1005,2,0))+IF(ISERROR(VLOOKUP(C61,'[1]손익(일반전기)'!$E$5:$F$1005,2,0)),0,VLOOKUP(C61,'[1]손익(일반전기)'!$E$5:$F$1005,2,0))</f>
        <v>0</v>
      </c>
      <c r="F61" s="177" t="s">
        <v>1148</v>
      </c>
      <c r="G61" s="76" t="s">
        <v>842</v>
      </c>
      <c r="H61" s="39">
        <v>287000</v>
      </c>
      <c r="I61" s="41">
        <f>IF(ISERROR(VLOOKUP(H61,'[1]손익(일반)'!$B$5:$C$1005,2,0)),0,VLOOKUP(H61,'[1]손익(일반)'!$B$5:$C$1005,2,0))+IF(ISERROR(VLOOKUP(H61,'[1]손익(일반)'!$E$5:$F$1005,2,0)),0,VLOOKUP(H61,'[1]손익(일반)'!$E$5:$F$1005,2,0))+IF(ISERROR(VLOOKUP(280200,'[1]손익(일반)'!$B$5:$C$1005,2,0)),0,VLOOKUP(280200,'[1]손익(일반)'!$B$5:$C$1005,2,0))+IF(ISERROR(VLOOKUP(280200,'[1]손익(일반)'!$E$5:$F$1005,2,0)),0,VLOOKUP(280200,'[1]손익(일반)'!$E$5:$F$1005,2,0))-(IF(ISERROR(VLOOKUP(260400,'[1]손익(일반)'!$B$5:$C$1005,2,0)),0,VLOOKUP(260400,'[1]손익(일반)'!$B$5:$C$1005,2,0))+IF(ISERROR(VLOOKUP(260400,'[1]손익(일반)'!$E$5:$F$1005,2,0)),0,VLOOKUP(260400,'[1]손익(일반)'!$E$5:$F$1005,2,0))+IF(ISERROR(VLOOKUP(262800,'[1]손익(일반)'!$B$5:$C$1005,2,0)),0,VLOOKUP(262800,'[1]손익(일반)'!$B$5:$C$1005,2,0))+IF(ISERROR(VLOOKUP(262800,'[1]손익(일반)'!$E$5:$F$1005,2,0)),0,VLOOKUP(262800,'[1]손익(일반)'!$E$5:$F$1005,2,0)))</f>
        <v>0</v>
      </c>
      <c r="J61" s="41">
        <f>IF(ISERROR(VLOOKUP(H61,'[1]손익(일반전기)'!$B$5:$C$1005,2,0)),0,VLOOKUP(H61,'[1]손익(일반전기)'!$B$5:$C$1005,2,0))+IF(ISERROR(VLOOKUP(H61,'[1]손익(일반전기)'!$E$5:$F$1005,2,0)),0,VLOOKUP(H61,'[1]손익(일반전기)'!$E$5:$F$1005,2,0))+IF(ISERROR(VLOOKUP(280200,'[1]손익(일반전기)'!$B$5:$C$1005,2,0)),0,VLOOKUP(280200,'[1]손익(일반전기)'!$B$5:$C$1005,2,0))+IF(ISERROR(VLOOKUP(280200,'[1]손익(일반전기)'!$E$5:$F$1005,2,0)),0,VLOOKUP(280200,'[1]손익(일반전기)'!$E$5:$F$1005,2,0))-(IF(ISERROR(VLOOKUP(260400,'[1]손익(일반전기)'!$B$5:$C$1005,2,0)),0,VLOOKUP(260400,'[1]손익(일반전기)'!$B$5:$C$1005,2,0))+IF(ISERROR(VLOOKUP(260400,'[1]손익(일반전기)'!$E$5:$F$1005,2,0)),0,VLOOKUP(260400,'[1]손익(일반전기)'!$E$5:$F$1005,2,0))+IF(ISERROR(VLOOKUP(262800,'[1]손익(일반전기)'!$B$5:$C$1005,2,0)),0,VLOOKUP(262800,'[1]손익(일반전기)'!$B$5:$C$1005,2,0))+IF(ISERROR(VLOOKUP(262800,'[1]손익(일반전기)'!$E$5:$F$1005,2,0)),0,VLOOKUP(262800,'[1]손익(일반전기)'!$E$5:$F$1005,2,0)))</f>
        <v>320</v>
      </c>
    </row>
    <row r="62" spans="1:10" ht="17.25" customHeight="1">
      <c r="A62" s="228">
        <v>12</v>
      </c>
      <c r="B62" s="192" t="s">
        <v>809</v>
      </c>
      <c r="C62" s="389">
        <v>259900</v>
      </c>
      <c r="D62" s="500">
        <f>IF(ISERROR(VLOOKUP(C62,'[1]손익(일반)'!$B$5:$C$1005,2,0)),0,VLOOKUP(C62,'[1]손익(일반)'!$B$5:$C$1005,2,0))+IF(ISERROR(VLOOKUP(C62,'[1]손익(일반)'!$E$5:$F$1005,2,0)),0,VLOOKUP(C62,'[1]손익(일반)'!$E$5:$F$1005,2,0))</f>
        <v>0</v>
      </c>
      <c r="E62" s="500">
        <f>IF(ISERROR(VLOOKUP(C62,'[1]손익(일반전기)'!$B$5:$C$1005,2,0)),0,VLOOKUP(C62,'[1]손익(일반전기)'!$B$5:$C$1005,2,0))+IF(ISERROR(VLOOKUP(C62,'[1]손익(일반전기)'!$E$5:$F$1005,2,0)),0,VLOOKUP(C62,'[1]손익(일반전기)'!$E$5:$F$1005,2,0))</f>
        <v>0</v>
      </c>
      <c r="F62" s="177" t="s">
        <v>1218</v>
      </c>
      <c r="G62" s="76" t="s">
        <v>1219</v>
      </c>
      <c r="H62" s="39"/>
      <c r="I62" s="41">
        <f>I60-I61</f>
        <v>-408462</v>
      </c>
      <c r="J62" s="41">
        <f>J60-J61</f>
        <v>-33504</v>
      </c>
    </row>
    <row r="63" spans="1:10" ht="17.25" customHeight="1">
      <c r="A63" s="228">
        <v>13</v>
      </c>
      <c r="B63" s="192" t="s">
        <v>1221</v>
      </c>
      <c r="C63" s="389">
        <v>260100</v>
      </c>
      <c r="D63" s="500">
        <f>IF(ISERROR(VLOOKUP(C63,'[1]손익(일반)'!$B$5:$C$1005,2,0)),0,VLOOKUP(C63,'[1]손익(일반)'!$B$5:$C$1005,2,0))+IF(ISERROR(VLOOKUP(C63,'[1]손익(일반)'!$E$5:$F$1005,2,0)),0,VLOOKUP(C63,'[1]손익(일반)'!$E$5:$F$1005,2,0))</f>
        <v>0</v>
      </c>
      <c r="E63" s="500">
        <f>IF(ISERROR(VLOOKUP(C63,'[1]손익(일반전기)'!$B$5:$C$1005,2,0)),0,VLOOKUP(C63,'[1]손익(일반전기)'!$B$5:$C$1005,2,0))+IF(ISERROR(VLOOKUP(C63,'[1]손익(일반전기)'!$E$5:$F$1005,2,0)),0,VLOOKUP(C63,'[1]손익(일반전기)'!$E$5:$F$1005,2,0))</f>
        <v>0</v>
      </c>
      <c r="F63" s="177" t="s">
        <v>1220</v>
      </c>
      <c r="G63" s="76" t="s">
        <v>1143</v>
      </c>
      <c r="H63" s="39"/>
      <c r="I63" s="41">
        <f>'[1]5.신용(PL)'!I62</f>
        <v>1051403</v>
      </c>
      <c r="J63" s="41">
        <f>'[1]5.신용(PL)'!J62</f>
        <v>538745</v>
      </c>
    </row>
    <row r="64" spans="1:10" ht="17.25" customHeight="1">
      <c r="A64" s="228">
        <v>14</v>
      </c>
      <c r="B64" s="192" t="s">
        <v>1223</v>
      </c>
      <c r="C64" s="389">
        <v>260200</v>
      </c>
      <c r="D64" s="500">
        <f>IF(ISERROR(VLOOKUP(C64,'[1]손익(일반)'!$B$5:$C$1005,2,0)),0,VLOOKUP(C64,'[1]손익(일반)'!$B$5:$C$1005,2,0))+IF(ISERROR(VLOOKUP(C64,'[1]손익(일반)'!$E$5:$F$1005,2,0)),0,VLOOKUP(C64,'[1]손익(일반)'!$E$5:$F$1005,2,0))</f>
        <v>0</v>
      </c>
      <c r="E64" s="500">
        <f>IF(ISERROR(VLOOKUP(C64,'[1]손익(일반전기)'!$B$5:$C$1005,2,0)),0,VLOOKUP(C64,'[1]손익(일반전기)'!$B$5:$C$1005,2,0))+IF(ISERROR(VLOOKUP(C64,'[1]손익(일반전기)'!$E$5:$F$1005,2,0)),0,VLOOKUP(C64,'[1]손익(일반전기)'!$E$5:$F$1005,2,0))</f>
        <v>32861</v>
      </c>
      <c r="F64" s="177" t="s">
        <v>1222</v>
      </c>
      <c r="G64" s="76" t="s">
        <v>1149</v>
      </c>
      <c r="H64" s="388"/>
      <c r="I64" s="41"/>
      <c r="J64" s="41"/>
    </row>
    <row r="65" spans="1:10" ht="17.25" customHeight="1">
      <c r="A65" s="228">
        <v>15</v>
      </c>
      <c r="B65" s="192" t="s">
        <v>811</v>
      </c>
      <c r="C65" s="389">
        <v>260300</v>
      </c>
      <c r="D65" s="500">
        <f>IF(ISERROR(VLOOKUP(C65,'[1]손익(일반)'!$B$5:$C$1005,2,0)),0,VLOOKUP(C65,'[1]손익(일반)'!$B$5:$C$1005,2,0))+IF(ISERROR(VLOOKUP(C65,'[1]손익(일반)'!$E$5:$F$1005,2,0)),0,VLOOKUP(C65,'[1]손익(일반)'!$E$5:$F$1005,2,0))</f>
        <v>0</v>
      </c>
      <c r="E65" s="500">
        <f>IF(ISERROR(VLOOKUP(C65,'[1]손익(일반전기)'!$B$5:$C$1005,2,0)),0,VLOOKUP(C65,'[1]손익(일반전기)'!$B$5:$C$1005,2,0))+IF(ISERROR(VLOOKUP(C65,'[1]손익(일반전기)'!$E$5:$F$1005,2,0)),0,VLOOKUP(C65,'[1]손익(일반전기)'!$E$5:$F$1005,2,0))</f>
        <v>0</v>
      </c>
      <c r="F65" s="398"/>
      <c r="G65" s="399" t="s">
        <v>1224</v>
      </c>
      <c r="H65" s="400"/>
      <c r="I65" s="317"/>
      <c r="J65" s="317"/>
    </row>
    <row r="66" spans="1:10" ht="17.25" customHeight="1">
      <c r="A66" s="228">
        <v>16</v>
      </c>
      <c r="B66" s="192" t="s">
        <v>1226</v>
      </c>
      <c r="C66" s="389">
        <v>260500</v>
      </c>
      <c r="D66" s="500">
        <f>IF(ISERROR(VLOOKUP(C66,'[1]손익(일반)'!$B$5:$C$1005,2,0)),0,VLOOKUP(C66,'[1]손익(일반)'!$B$5:$C$1005,2,0))+IF(ISERROR(VLOOKUP(C66,'[1]손익(일반)'!$E$5:$F$1005,2,0)),0,VLOOKUP(C66,'[1]손익(일반)'!$E$5:$F$1005,2,0))</f>
        <v>80856</v>
      </c>
      <c r="E66" s="500">
        <f>IF(ISERROR(VLOOKUP(C66,'[1]손익(일반전기)'!$B$5:$C$1005,2,0)),0,VLOOKUP(C66,'[1]손익(일반전기)'!$B$5:$C$1005,2,0))+IF(ISERROR(VLOOKUP(C66,'[1]손익(일반전기)'!$E$5:$F$1005,2,0)),0,VLOOKUP(C66,'[1]손익(일반전기)'!$E$5:$F$1005,2,0))</f>
        <v>53286</v>
      </c>
      <c r="F66" s="177" t="s">
        <v>1225</v>
      </c>
      <c r="G66" s="76" t="s">
        <v>580</v>
      </c>
      <c r="H66" s="388"/>
      <c r="I66" s="41">
        <f>I62+I63+I64</f>
        <v>642941</v>
      </c>
      <c r="J66" s="41">
        <f>J62+J63+J64</f>
        <v>505241</v>
      </c>
    </row>
    <row r="67" spans="1:10" ht="17.25" customHeight="1">
      <c r="A67" s="228">
        <v>17</v>
      </c>
      <c r="B67" s="192" t="s">
        <v>1227</v>
      </c>
      <c r="C67" s="389">
        <v>260600</v>
      </c>
      <c r="D67" s="500">
        <f>IF(ISERROR(VLOOKUP(C67,'[1]손익(일반)'!$B$5:$C$1005,2,0)),0,VLOOKUP(C67,'[1]손익(일반)'!$B$5:$C$1005,2,0))+IF(ISERROR(VLOOKUP(C67,'[1]손익(일반)'!$E$5:$F$1005,2,0)),0,VLOOKUP(C67,'[1]손익(일반)'!$E$5:$F$1005,2,0))</f>
        <v>0</v>
      </c>
      <c r="E67" s="500">
        <f>IF(ISERROR(VLOOKUP(C67,'[1]손익(일반전기)'!$B$5:$C$1005,2,0)),0,VLOOKUP(C67,'[1]손익(일반전기)'!$B$5:$C$1005,2,0))+IF(ISERROR(VLOOKUP(C67,'[1]손익(일반전기)'!$E$5:$F$1005,2,0)),0,VLOOKUP(C67,'[1]손익(일반전기)'!$E$5:$F$1005,2,0))</f>
        <v>0</v>
      </c>
      <c r="F67" s="177"/>
      <c r="G67" s="76"/>
      <c r="H67" s="401"/>
      <c r="I67" s="320"/>
      <c r="J67" s="320"/>
    </row>
    <row r="68" spans="1:10" ht="17.25" customHeight="1">
      <c r="A68" s="228">
        <v>18</v>
      </c>
      <c r="B68" s="192" t="s">
        <v>810</v>
      </c>
      <c r="C68" s="389">
        <v>260700</v>
      </c>
      <c r="D68" s="500">
        <f>IF(ISERROR(VLOOKUP(C68,'[1]손익(일반)'!$B$5:$C$1005,2,0)),0,VLOOKUP(C68,'[1]손익(일반)'!$B$5:$C$1005,2,0))+IF(ISERROR(VLOOKUP(C68,'[1]손익(일반)'!$E$5:$F$1005,2,0)),0,VLOOKUP(C68,'[1]손익(일반)'!$E$5:$F$1005,2,0))</f>
        <v>192959</v>
      </c>
      <c r="E68" s="500">
        <f>IF(ISERROR(VLOOKUP(C68,'[1]손익(일반전기)'!$B$5:$C$1005,2,0)),0,VLOOKUP(C68,'[1]손익(일반전기)'!$B$5:$C$1005,2,0))+IF(ISERROR(VLOOKUP(C68,'[1]손익(일반전기)'!$E$5:$F$1005,2,0)),0,VLOOKUP(C68,'[1]손익(일반전기)'!$E$5:$F$1005,2,0))</f>
        <v>209791</v>
      </c>
      <c r="F68" s="177" t="s">
        <v>1228</v>
      </c>
      <c r="G68" s="76" t="s">
        <v>1229</v>
      </c>
      <c r="H68" s="402"/>
      <c r="I68" s="403"/>
      <c r="J68" s="403"/>
    </row>
    <row r="69" spans="1:10" ht="17.25" customHeight="1">
      <c r="A69" s="351">
        <v>19</v>
      </c>
      <c r="B69" s="201" t="s">
        <v>1230</v>
      </c>
      <c r="C69" s="519">
        <v>260800</v>
      </c>
      <c r="D69" s="508">
        <f>IF(ISERROR(VLOOKUP(C69,'[1]손익(일반)'!$B$5:$C$1005,2,0)),0,VLOOKUP(C69,'[1]손익(일반)'!$B$5:$C$1005,2,0))+IF(ISERROR(VLOOKUP(C69,'[1]손익(일반)'!$E$5:$F$1005,2,0)),0,VLOOKUP(C69,'[1]손익(일반)'!$E$5:$F$1005,2,0))</f>
        <v>2293</v>
      </c>
      <c r="E69" s="508">
        <f>IF(ISERROR(VLOOKUP(C69,'[1]손익(일반전기)'!$B$5:$C$1005,2,0)),0,VLOOKUP(C69,'[1]손익(일반전기)'!$B$5:$C$1005,2,0))+IF(ISERROR(VLOOKUP(C69,'[1]손익(일반전기)'!$E$5:$F$1005,2,0)),0,VLOOKUP(C69,'[1]손익(일반전기)'!$E$5:$F$1005,2,0))</f>
        <v>408</v>
      </c>
      <c r="F69" s="283"/>
      <c r="G69" s="322" t="s">
        <v>571</v>
      </c>
      <c r="H69" s="404"/>
      <c r="I69" s="324"/>
      <c r="J69" s="324"/>
    </row>
    <row r="70" spans="1:10" ht="17.25" customHeight="1">
      <c r="A70" s="291">
        <v>20</v>
      </c>
      <c r="B70" s="292" t="s">
        <v>812</v>
      </c>
      <c r="C70" s="520">
        <v>260900</v>
      </c>
      <c r="D70" s="502">
        <f>IF(ISERROR(VLOOKUP(C70,'[1]손익(일반)'!$B$5:$C$1005,2,0)),0,VLOOKUP(C70,'[1]손익(일반)'!$B$5:$C$1005,2,0))+IF(ISERROR(VLOOKUP(C70,'[1]손익(일반)'!$E$5:$F$1005,2,0)),0,VLOOKUP(C70,'[1]손익(일반)'!$E$5:$F$1005,2,0))</f>
        <v>0</v>
      </c>
      <c r="E70" s="502">
        <f>IF(ISERROR(VLOOKUP(C70,'[1]손익(일반전기)'!$B$5:$C$1005,2,0)),0,VLOOKUP(C70,'[1]손익(일반전기)'!$B$5:$C$1005,2,0))+IF(ISERROR(VLOOKUP(C70,'[1]손익(일반전기)'!$E$5:$F$1005,2,0)),0,VLOOKUP(C70,'[1]손익(일반전기)'!$E$5:$F$1005,2,0))</f>
        <v>0</v>
      </c>
      <c r="F70" s="291"/>
      <c r="G70" s="325" t="s">
        <v>573</v>
      </c>
      <c r="H70" s="404"/>
      <c r="I70" s="405"/>
      <c r="J70" s="405"/>
    </row>
    <row r="71" ht="12" customHeight="1">
      <c r="I71" s="406"/>
    </row>
    <row r="72" ht="18" customHeight="1">
      <c r="I72" s="406"/>
    </row>
    <row r="73" ht="18" customHeight="1">
      <c r="I73" s="406"/>
    </row>
  </sheetData>
  <sheetProtection/>
  <mergeCells count="5">
    <mergeCell ref="A1:J1"/>
    <mergeCell ref="A2:J2"/>
    <mergeCell ref="A3:J3"/>
    <mergeCell ref="A5:B6"/>
    <mergeCell ref="F5:G6"/>
  </mergeCells>
  <printOptions/>
  <pageMargins left="0.3937007874015748" right="0.3937007874015748" top="0.5905511811023623" bottom="0.6299212598425197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Zeros="0" zoomScalePageLayoutView="0" workbookViewId="0" topLeftCell="A49">
      <selection activeCell="A63" sqref="A63"/>
    </sheetView>
  </sheetViews>
  <sheetFormatPr defaultColWidth="8.88671875" defaultRowHeight="13.5"/>
  <cols>
    <col min="1" max="1" width="39.77734375" style="0" customWidth="1"/>
    <col min="2" max="12" width="12.21484375" style="0" customWidth="1"/>
  </cols>
  <sheetData>
    <row r="1" spans="1:12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596" t="s">
        <v>1254</v>
      </c>
      <c r="B2" s="596"/>
      <c r="C2" s="596"/>
      <c r="D2" s="596"/>
      <c r="E2" s="596"/>
      <c r="F2" s="596"/>
      <c r="G2" s="596"/>
      <c r="H2" s="1"/>
      <c r="I2" s="1"/>
      <c r="J2" s="1"/>
      <c r="K2" s="1"/>
      <c r="L2" s="1"/>
    </row>
    <row r="3" spans="1:12" ht="20.25" customHeight="1">
      <c r="A3" s="597" t="s">
        <v>11</v>
      </c>
      <c r="B3" s="597"/>
      <c r="C3" s="597"/>
      <c r="D3" s="597"/>
      <c r="E3" s="597"/>
      <c r="F3" s="597"/>
      <c r="G3" s="597"/>
      <c r="H3" s="1"/>
      <c r="I3" s="1"/>
      <c r="J3" s="1"/>
      <c r="K3" s="1"/>
      <c r="L3" s="1"/>
    </row>
    <row r="4" spans="1:12" ht="27" customHeight="1">
      <c r="A4" s="8" t="s">
        <v>1255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1"/>
      <c r="C5" s="1"/>
      <c r="D5" s="1"/>
      <c r="E5" s="1"/>
      <c r="F5" s="9"/>
      <c r="G5" s="1"/>
      <c r="H5" s="1"/>
      <c r="I5" s="1"/>
      <c r="J5" s="1"/>
      <c r="K5" s="1"/>
      <c r="L5" s="1"/>
    </row>
    <row r="6" spans="1:12" ht="20.25" customHeight="1">
      <c r="A6" s="570" t="s">
        <v>1244</v>
      </c>
      <c r="B6" s="571"/>
      <c r="C6" s="571"/>
      <c r="D6" s="571"/>
      <c r="E6" s="571"/>
      <c r="F6" s="571"/>
      <c r="G6" s="572"/>
      <c r="H6" s="1"/>
      <c r="I6" s="1"/>
      <c r="J6" s="1"/>
      <c r="K6" s="1"/>
      <c r="L6" s="1"/>
    </row>
    <row r="7" spans="1:12" ht="20.25" customHeight="1">
      <c r="A7" s="573" t="s">
        <v>1247</v>
      </c>
      <c r="B7" s="574"/>
      <c r="C7" s="574"/>
      <c r="D7" s="574"/>
      <c r="E7" s="574"/>
      <c r="F7" s="574"/>
      <c r="G7" s="575"/>
      <c r="H7" s="1"/>
      <c r="I7" s="1"/>
      <c r="J7" s="1"/>
      <c r="K7" s="1"/>
      <c r="L7" s="1"/>
    </row>
    <row r="8" spans="1:12" ht="20.25" customHeight="1">
      <c r="A8" s="573" t="s">
        <v>1248</v>
      </c>
      <c r="B8" s="574"/>
      <c r="C8" s="574"/>
      <c r="D8" s="574"/>
      <c r="E8" s="574"/>
      <c r="F8" s="574"/>
      <c r="G8" s="575"/>
      <c r="H8" s="1"/>
      <c r="I8" s="1"/>
      <c r="J8" s="1"/>
      <c r="K8" s="1"/>
      <c r="L8" s="1"/>
    </row>
    <row r="9" spans="1:12" ht="20.25" customHeight="1">
      <c r="A9" s="573" t="s">
        <v>1245</v>
      </c>
      <c r="B9" s="574"/>
      <c r="C9" s="574"/>
      <c r="D9" s="574"/>
      <c r="E9" s="574"/>
      <c r="F9" s="574"/>
      <c r="G9" s="575"/>
      <c r="H9" s="1"/>
      <c r="I9" s="1"/>
      <c r="J9" s="1"/>
      <c r="K9" s="1"/>
      <c r="L9" s="1"/>
    </row>
    <row r="10" spans="1:12" ht="20.25" customHeight="1">
      <c r="A10" s="573" t="s">
        <v>643</v>
      </c>
      <c r="B10" s="574"/>
      <c r="C10" s="574"/>
      <c r="D10" s="574"/>
      <c r="E10" s="574"/>
      <c r="F10" s="574"/>
      <c r="G10" s="575"/>
      <c r="H10" s="1"/>
      <c r="I10" s="1"/>
      <c r="J10" s="1"/>
      <c r="K10" s="1"/>
      <c r="L10" s="1"/>
    </row>
    <row r="11" spans="1:12" ht="20.25" customHeight="1">
      <c r="A11" s="573" t="s">
        <v>644</v>
      </c>
      <c r="B11" s="574"/>
      <c r="C11" s="574"/>
      <c r="D11" s="574"/>
      <c r="E11" s="574"/>
      <c r="F11" s="574"/>
      <c r="G11" s="575"/>
      <c r="H11" s="1"/>
      <c r="I11" s="1"/>
      <c r="J11" s="1"/>
      <c r="K11" s="1"/>
      <c r="L11" s="1"/>
    </row>
    <row r="12" spans="1:12" ht="20.25" customHeight="1">
      <c r="A12" s="573" t="s">
        <v>1246</v>
      </c>
      <c r="B12" s="574"/>
      <c r="C12" s="574"/>
      <c r="D12" s="574"/>
      <c r="E12" s="574"/>
      <c r="F12" s="574"/>
      <c r="G12" s="575"/>
      <c r="H12" s="1"/>
      <c r="I12" s="1"/>
      <c r="J12" s="1"/>
      <c r="K12" s="1"/>
      <c r="L12" s="1"/>
    </row>
    <row r="13" spans="1:12" ht="20.25" customHeight="1">
      <c r="A13" s="573" t="s">
        <v>1235</v>
      </c>
      <c r="B13" s="574"/>
      <c r="C13" s="574"/>
      <c r="D13" s="574"/>
      <c r="E13" s="574"/>
      <c r="F13" s="574"/>
      <c r="G13" s="575"/>
      <c r="H13" s="1"/>
      <c r="I13" s="1"/>
      <c r="J13" s="1"/>
      <c r="K13" s="1"/>
      <c r="L13" s="1"/>
    </row>
    <row r="14" spans="1:12" ht="20.25" customHeight="1">
      <c r="A14" s="573" t="s">
        <v>1236</v>
      </c>
      <c r="B14" s="574"/>
      <c r="C14" s="574"/>
      <c r="D14" s="574"/>
      <c r="E14" s="574"/>
      <c r="F14" s="574"/>
      <c r="G14" s="575"/>
      <c r="H14" s="1"/>
      <c r="I14" s="1"/>
      <c r="J14" s="1"/>
      <c r="K14" s="1"/>
      <c r="L14" s="1"/>
    </row>
    <row r="15" spans="1:12" ht="20.25" customHeight="1">
      <c r="A15" s="573" t="s">
        <v>647</v>
      </c>
      <c r="B15" s="574"/>
      <c r="C15" s="574"/>
      <c r="D15" s="574"/>
      <c r="E15" s="574"/>
      <c r="F15" s="574"/>
      <c r="G15" s="575"/>
      <c r="H15" s="1"/>
      <c r="I15" s="1"/>
      <c r="J15" s="1"/>
      <c r="K15" s="1"/>
      <c r="L15" s="1"/>
    </row>
    <row r="16" spans="1:12" ht="20.25" customHeight="1">
      <c r="A16" s="573" t="s">
        <v>645</v>
      </c>
      <c r="B16" s="574"/>
      <c r="C16" s="574"/>
      <c r="D16" s="574"/>
      <c r="E16" s="574"/>
      <c r="F16" s="574"/>
      <c r="G16" s="575"/>
      <c r="H16" s="1"/>
      <c r="I16" s="1"/>
      <c r="J16" s="1"/>
      <c r="K16" s="1"/>
      <c r="L16" s="1"/>
    </row>
    <row r="17" spans="1:12" ht="20.25" customHeight="1">
      <c r="A17" s="573" t="s">
        <v>646</v>
      </c>
      <c r="B17" s="574"/>
      <c r="C17" s="574"/>
      <c r="D17" s="574"/>
      <c r="E17" s="574"/>
      <c r="F17" s="574"/>
      <c r="G17" s="575"/>
      <c r="H17" s="1"/>
      <c r="I17" s="1"/>
      <c r="J17" s="1"/>
      <c r="K17" s="1"/>
      <c r="L17" s="1"/>
    </row>
    <row r="18" spans="1:12" ht="20.25" customHeight="1">
      <c r="A18" s="573" t="s">
        <v>648</v>
      </c>
      <c r="B18" s="574"/>
      <c r="C18" s="574"/>
      <c r="D18" s="574"/>
      <c r="E18" s="574"/>
      <c r="F18" s="574"/>
      <c r="G18" s="575"/>
      <c r="H18" s="1"/>
      <c r="I18" s="1"/>
      <c r="J18" s="1"/>
      <c r="K18" s="1"/>
      <c r="L18" s="1"/>
    </row>
    <row r="19" spans="1:12" ht="20.25" customHeight="1">
      <c r="A19" s="581" t="s">
        <v>649</v>
      </c>
      <c r="B19" s="574"/>
      <c r="C19" s="574"/>
      <c r="D19" s="574"/>
      <c r="E19" s="574"/>
      <c r="F19" s="574"/>
      <c r="G19" s="575"/>
      <c r="H19" s="1"/>
      <c r="I19" s="1"/>
      <c r="J19" s="1"/>
      <c r="K19" s="1"/>
      <c r="L19" s="1"/>
    </row>
    <row r="20" spans="1:12" ht="20.25" customHeight="1">
      <c r="A20" s="576"/>
      <c r="B20" s="574"/>
      <c r="C20" s="574"/>
      <c r="D20" s="574"/>
      <c r="E20" s="574"/>
      <c r="F20" s="574"/>
      <c r="G20" s="575"/>
      <c r="H20" s="1"/>
      <c r="I20" s="1"/>
      <c r="J20" s="1"/>
      <c r="K20" s="1"/>
      <c r="L20" s="1"/>
    </row>
    <row r="21" spans="1:12" ht="20.25" customHeight="1">
      <c r="A21" s="577" t="s">
        <v>1237</v>
      </c>
      <c r="B21" s="574"/>
      <c r="C21" s="574"/>
      <c r="D21" s="574"/>
      <c r="E21" s="574"/>
      <c r="F21" s="574"/>
      <c r="G21" s="575"/>
      <c r="H21" s="1"/>
      <c r="I21" s="1"/>
      <c r="J21" s="1"/>
      <c r="K21" s="1"/>
      <c r="L21" s="1"/>
    </row>
    <row r="22" spans="1:12" ht="20.25" customHeight="1">
      <c r="A22" s="573" t="s">
        <v>650</v>
      </c>
      <c r="B22" s="574"/>
      <c r="C22" s="574"/>
      <c r="D22" s="574"/>
      <c r="E22" s="574"/>
      <c r="F22" s="574"/>
      <c r="G22" s="575"/>
      <c r="H22" s="1"/>
      <c r="I22" s="1"/>
      <c r="J22" s="1"/>
      <c r="K22" s="1"/>
      <c r="L22" s="1"/>
    </row>
    <row r="23" spans="1:12" ht="20.25" customHeight="1">
      <c r="A23" s="573" t="s">
        <v>651</v>
      </c>
      <c r="B23" s="574"/>
      <c r="C23" s="574"/>
      <c r="D23" s="574"/>
      <c r="E23" s="574"/>
      <c r="F23" s="574"/>
      <c r="G23" s="575"/>
      <c r="H23" s="1"/>
      <c r="I23" s="1"/>
      <c r="J23" s="1"/>
      <c r="K23" s="1"/>
      <c r="L23" s="1"/>
    </row>
    <row r="24" spans="1:12" ht="20.25" customHeight="1">
      <c r="A24" s="573" t="s">
        <v>1249</v>
      </c>
      <c r="B24" s="574"/>
      <c r="C24" s="574"/>
      <c r="D24" s="574"/>
      <c r="E24" s="574"/>
      <c r="F24" s="574"/>
      <c r="G24" s="575"/>
      <c r="H24" s="1"/>
      <c r="I24" s="1"/>
      <c r="J24" s="1"/>
      <c r="K24" s="1"/>
      <c r="L24" s="1"/>
    </row>
    <row r="25" spans="1:12" ht="20.25" customHeight="1">
      <c r="A25" s="573" t="s">
        <v>1250</v>
      </c>
      <c r="B25" s="574"/>
      <c r="C25" s="574"/>
      <c r="D25" s="574"/>
      <c r="E25" s="574"/>
      <c r="F25" s="574"/>
      <c r="G25" s="575"/>
      <c r="H25" s="1"/>
      <c r="I25" s="1"/>
      <c r="J25" s="1"/>
      <c r="K25" s="1"/>
      <c r="L25" s="1"/>
    </row>
    <row r="26" spans="1:12" ht="20.25" customHeight="1">
      <c r="A26" s="573" t="s">
        <v>652</v>
      </c>
      <c r="B26" s="574"/>
      <c r="C26" s="574"/>
      <c r="D26" s="574"/>
      <c r="E26" s="574"/>
      <c r="F26" s="574"/>
      <c r="G26" s="575"/>
      <c r="H26" s="1"/>
      <c r="I26" s="1"/>
      <c r="J26" s="1"/>
      <c r="K26" s="1"/>
      <c r="L26" s="1"/>
    </row>
    <row r="27" spans="1:12" ht="20.25" customHeight="1">
      <c r="A27" s="581" t="s">
        <v>653</v>
      </c>
      <c r="B27" s="574"/>
      <c r="C27" s="574"/>
      <c r="D27" s="574"/>
      <c r="E27" s="574"/>
      <c r="F27" s="574"/>
      <c r="G27" s="575"/>
      <c r="H27" s="1"/>
      <c r="I27" s="1"/>
      <c r="J27" s="1"/>
      <c r="K27" s="1"/>
      <c r="L27" s="1"/>
    </row>
    <row r="28" spans="1:12" ht="20.25" customHeight="1">
      <c r="A28" s="573" t="s">
        <v>654</v>
      </c>
      <c r="B28" s="574"/>
      <c r="C28" s="574"/>
      <c r="D28" s="574"/>
      <c r="E28" s="574"/>
      <c r="F28" s="574"/>
      <c r="G28" s="575"/>
      <c r="H28" s="1"/>
      <c r="I28" s="1"/>
      <c r="J28" s="1"/>
      <c r="K28" s="1"/>
      <c r="L28" s="1"/>
    </row>
    <row r="29" spans="1:12" ht="20.25" customHeight="1">
      <c r="A29" s="573" t="s">
        <v>655</v>
      </c>
      <c r="B29" s="574"/>
      <c r="C29" s="574"/>
      <c r="D29" s="574"/>
      <c r="E29" s="574"/>
      <c r="F29" s="574"/>
      <c r="G29" s="575"/>
      <c r="H29" s="1"/>
      <c r="I29" s="1"/>
      <c r="J29" s="1"/>
      <c r="K29" s="1"/>
      <c r="L29" s="1"/>
    </row>
    <row r="30" spans="1:12" ht="20.25" customHeight="1">
      <c r="A30" s="581" t="s">
        <v>656</v>
      </c>
      <c r="B30" s="574"/>
      <c r="C30" s="574"/>
      <c r="D30" s="574"/>
      <c r="E30" s="574"/>
      <c r="F30" s="574"/>
      <c r="G30" s="575"/>
      <c r="H30" s="1"/>
      <c r="I30" s="1"/>
      <c r="J30" s="1"/>
      <c r="K30" s="1"/>
      <c r="L30" s="1"/>
    </row>
    <row r="31" spans="1:12" ht="20.25" customHeight="1">
      <c r="A31" s="573" t="s">
        <v>657</v>
      </c>
      <c r="B31" s="574"/>
      <c r="C31" s="574"/>
      <c r="D31" s="574"/>
      <c r="E31" s="574"/>
      <c r="F31" s="574"/>
      <c r="G31" s="575"/>
      <c r="H31" s="1"/>
      <c r="I31" s="1"/>
      <c r="J31" s="1"/>
      <c r="K31" s="1"/>
      <c r="L31" s="1"/>
    </row>
    <row r="32" spans="1:12" ht="20.25" customHeight="1">
      <c r="A32" s="573" t="s">
        <v>1253</v>
      </c>
      <c r="B32" s="574"/>
      <c r="C32" s="574"/>
      <c r="D32" s="574"/>
      <c r="E32" s="574"/>
      <c r="F32" s="574"/>
      <c r="G32" s="575"/>
      <c r="H32" s="1"/>
      <c r="I32" s="1"/>
      <c r="J32" s="1"/>
      <c r="K32" s="1"/>
      <c r="L32" s="1"/>
    </row>
    <row r="33" spans="1:12" ht="20.25" customHeight="1">
      <c r="A33" s="576"/>
      <c r="B33" s="574"/>
      <c r="C33" s="574"/>
      <c r="D33" s="574"/>
      <c r="E33" s="574"/>
      <c r="F33" s="574"/>
      <c r="G33" s="575"/>
      <c r="H33" s="1"/>
      <c r="I33" s="1"/>
      <c r="J33" s="1"/>
      <c r="K33" s="1"/>
      <c r="L33" s="1"/>
    </row>
    <row r="34" spans="1:12" ht="20.25" customHeight="1">
      <c r="A34" s="577" t="s">
        <v>1238</v>
      </c>
      <c r="B34" s="574"/>
      <c r="C34" s="574"/>
      <c r="D34" s="574"/>
      <c r="E34" s="574"/>
      <c r="F34" s="574"/>
      <c r="G34" s="575"/>
      <c r="H34" s="1"/>
      <c r="I34" s="1"/>
      <c r="J34" s="1"/>
      <c r="K34" s="1"/>
      <c r="L34" s="1"/>
    </row>
    <row r="35" spans="1:12" ht="20.25" customHeight="1">
      <c r="A35" s="573" t="s">
        <v>658</v>
      </c>
      <c r="B35" s="574"/>
      <c r="C35" s="574"/>
      <c r="D35" s="574"/>
      <c r="E35" s="574"/>
      <c r="F35" s="574"/>
      <c r="G35" s="575"/>
      <c r="H35" s="1"/>
      <c r="I35" s="1"/>
      <c r="J35" s="1"/>
      <c r="K35" s="1"/>
      <c r="L35" s="1"/>
    </row>
    <row r="36" spans="1:12" ht="20.25" customHeight="1">
      <c r="A36" s="581" t="s">
        <v>659</v>
      </c>
      <c r="B36" s="574"/>
      <c r="C36" s="574"/>
      <c r="D36" s="574"/>
      <c r="E36" s="574"/>
      <c r="F36" s="574"/>
      <c r="G36" s="575"/>
      <c r="H36" s="1"/>
      <c r="I36" s="1"/>
      <c r="J36" s="1"/>
      <c r="K36" s="1"/>
      <c r="L36" s="1"/>
    </row>
    <row r="37" spans="1:12" ht="20.25" customHeight="1">
      <c r="A37" s="573" t="s">
        <v>660</v>
      </c>
      <c r="B37" s="574"/>
      <c r="C37" s="574"/>
      <c r="D37" s="574"/>
      <c r="E37" s="574"/>
      <c r="F37" s="574"/>
      <c r="G37" s="575"/>
      <c r="H37" s="1"/>
      <c r="I37" s="1"/>
      <c r="J37" s="1"/>
      <c r="K37" s="1"/>
      <c r="L37" s="1"/>
    </row>
    <row r="38" spans="1:12" ht="20.25" customHeight="1">
      <c r="A38" s="573" t="s">
        <v>661</v>
      </c>
      <c r="B38" s="574"/>
      <c r="C38" s="574"/>
      <c r="D38" s="574"/>
      <c r="E38" s="574"/>
      <c r="F38" s="574"/>
      <c r="G38" s="575"/>
      <c r="H38" s="1"/>
      <c r="I38" s="1"/>
      <c r="J38" s="1"/>
      <c r="K38" s="1"/>
      <c r="L38" s="1"/>
    </row>
    <row r="39" spans="1:12" ht="20.25" customHeight="1">
      <c r="A39" s="581" t="s">
        <v>662</v>
      </c>
      <c r="B39" s="574"/>
      <c r="C39" s="574"/>
      <c r="D39" s="574"/>
      <c r="E39" s="574"/>
      <c r="F39" s="574"/>
      <c r="G39" s="575"/>
      <c r="H39" s="1"/>
      <c r="I39" s="1"/>
      <c r="J39" s="1"/>
      <c r="K39" s="1"/>
      <c r="L39" s="1"/>
    </row>
    <row r="40" spans="1:12" ht="20.25" customHeight="1">
      <c r="A40" s="573" t="s">
        <v>663</v>
      </c>
      <c r="B40" s="574"/>
      <c r="C40" s="574"/>
      <c r="D40" s="574"/>
      <c r="E40" s="574"/>
      <c r="F40" s="574"/>
      <c r="G40" s="575"/>
      <c r="H40" s="1"/>
      <c r="I40" s="1"/>
      <c r="J40" s="1"/>
      <c r="K40" s="1"/>
      <c r="L40" s="1"/>
    </row>
    <row r="41" spans="1:12" ht="20.25" customHeight="1">
      <c r="A41" s="582" t="s">
        <v>679</v>
      </c>
      <c r="B41" s="574"/>
      <c r="C41" s="574"/>
      <c r="D41" s="574"/>
      <c r="E41" s="574"/>
      <c r="F41" s="574"/>
      <c r="G41" s="575"/>
      <c r="H41" s="1"/>
      <c r="I41" s="1"/>
      <c r="J41" s="1"/>
      <c r="K41" s="1"/>
      <c r="L41" s="1"/>
    </row>
    <row r="42" spans="1:12" ht="20.25" customHeight="1">
      <c r="A42" s="582"/>
      <c r="B42" s="574"/>
      <c r="C42" s="574"/>
      <c r="D42" s="574"/>
      <c r="E42" s="574"/>
      <c r="F42" s="574"/>
      <c r="G42" s="575"/>
      <c r="H42" s="1"/>
      <c r="I42" s="1"/>
      <c r="J42" s="1"/>
      <c r="K42" s="1"/>
      <c r="L42" s="1"/>
    </row>
    <row r="43" spans="1:12" ht="20.25" customHeight="1">
      <c r="A43" s="577" t="s">
        <v>1239</v>
      </c>
      <c r="B43" s="574"/>
      <c r="C43" s="574"/>
      <c r="D43" s="574"/>
      <c r="E43" s="574"/>
      <c r="F43" s="574"/>
      <c r="G43" s="575"/>
      <c r="H43" s="1"/>
      <c r="I43" s="1"/>
      <c r="J43" s="1"/>
      <c r="K43" s="1"/>
      <c r="L43" s="1"/>
    </row>
    <row r="44" spans="1:12" ht="20.25" customHeight="1">
      <c r="A44" s="573" t="s">
        <v>664</v>
      </c>
      <c r="B44" s="574"/>
      <c r="C44" s="574"/>
      <c r="D44" s="574"/>
      <c r="E44" s="574"/>
      <c r="F44" s="574"/>
      <c r="G44" s="575"/>
      <c r="H44" s="1"/>
      <c r="I44" s="1"/>
      <c r="J44" s="1"/>
      <c r="K44" s="1"/>
      <c r="L44" s="1"/>
    </row>
    <row r="45" spans="1:12" ht="20.25" customHeight="1">
      <c r="A45" s="573" t="s">
        <v>665</v>
      </c>
      <c r="B45" s="574"/>
      <c r="C45" s="574"/>
      <c r="D45" s="574"/>
      <c r="E45" s="574"/>
      <c r="F45" s="574"/>
      <c r="G45" s="575"/>
      <c r="H45" s="1"/>
      <c r="I45" s="1"/>
      <c r="J45" s="1"/>
      <c r="K45" s="1"/>
      <c r="L45" s="1"/>
    </row>
    <row r="46" spans="1:12" ht="20.25" customHeight="1">
      <c r="A46" s="573" t="s">
        <v>666</v>
      </c>
      <c r="B46" s="574"/>
      <c r="C46" s="574"/>
      <c r="D46" s="574"/>
      <c r="E46" s="574"/>
      <c r="F46" s="574"/>
      <c r="G46" s="575"/>
      <c r="H46" s="1"/>
      <c r="I46" s="1"/>
      <c r="J46" s="1"/>
      <c r="K46" s="1"/>
      <c r="L46" s="1"/>
    </row>
    <row r="47" spans="1:12" ht="20.25" customHeight="1">
      <c r="A47" s="573" t="s">
        <v>667</v>
      </c>
      <c r="B47" s="574"/>
      <c r="C47" s="574"/>
      <c r="D47" s="574"/>
      <c r="E47" s="574"/>
      <c r="F47" s="574"/>
      <c r="G47" s="575"/>
      <c r="H47" s="1"/>
      <c r="I47" s="1"/>
      <c r="J47" s="1"/>
      <c r="K47" s="1"/>
      <c r="L47" s="1"/>
    </row>
    <row r="48" spans="1:12" ht="20.25" customHeight="1">
      <c r="A48" s="573" t="s">
        <v>668</v>
      </c>
      <c r="B48" s="574"/>
      <c r="C48" s="574"/>
      <c r="D48" s="574"/>
      <c r="E48" s="574"/>
      <c r="F48" s="574"/>
      <c r="G48" s="575"/>
      <c r="H48" s="1"/>
      <c r="I48" s="1"/>
      <c r="J48" s="1"/>
      <c r="K48" s="1"/>
      <c r="L48" s="1"/>
    </row>
    <row r="49" spans="1:12" ht="20.25" customHeight="1">
      <c r="A49" s="573" t="s">
        <v>670</v>
      </c>
      <c r="B49" s="574"/>
      <c r="C49" s="574"/>
      <c r="D49" s="574"/>
      <c r="E49" s="574"/>
      <c r="F49" s="574"/>
      <c r="G49" s="575"/>
      <c r="H49" s="1"/>
      <c r="I49" s="1"/>
      <c r="J49" s="1"/>
      <c r="K49" s="1"/>
      <c r="L49" s="1"/>
    </row>
    <row r="50" spans="1:12" ht="20.25" customHeight="1">
      <c r="A50" s="573" t="s">
        <v>671</v>
      </c>
      <c r="B50" s="574"/>
      <c r="C50" s="574"/>
      <c r="D50" s="574"/>
      <c r="E50" s="574"/>
      <c r="F50" s="574"/>
      <c r="G50" s="575"/>
      <c r="H50" s="1"/>
      <c r="I50" s="1"/>
      <c r="J50" s="1"/>
      <c r="K50" s="1"/>
      <c r="L50" s="1"/>
    </row>
    <row r="51" spans="1:12" ht="20.25" customHeight="1">
      <c r="A51" s="576"/>
      <c r="B51" s="574"/>
      <c r="C51" s="574"/>
      <c r="D51" s="574"/>
      <c r="E51" s="574"/>
      <c r="F51" s="574"/>
      <c r="G51" s="575"/>
      <c r="H51" s="10"/>
      <c r="I51" s="10"/>
      <c r="J51" s="10"/>
      <c r="K51" s="10"/>
      <c r="L51" s="10"/>
    </row>
    <row r="52" spans="1:12" ht="20.25" customHeight="1">
      <c r="A52" s="577" t="s">
        <v>1240</v>
      </c>
      <c r="B52" s="574"/>
      <c r="C52" s="574"/>
      <c r="D52" s="574"/>
      <c r="E52" s="574"/>
      <c r="F52" s="574"/>
      <c r="G52" s="575"/>
      <c r="H52" s="10"/>
      <c r="I52" s="10"/>
      <c r="J52" s="10"/>
      <c r="K52" s="10"/>
      <c r="L52" s="10"/>
    </row>
    <row r="53" spans="1:12" ht="20.25" customHeight="1">
      <c r="A53" s="573" t="s">
        <v>669</v>
      </c>
      <c r="B53" s="574"/>
      <c r="C53" s="574"/>
      <c r="D53" s="574"/>
      <c r="E53" s="574"/>
      <c r="F53" s="574"/>
      <c r="G53" s="575"/>
      <c r="H53" s="1"/>
      <c r="I53" s="1"/>
      <c r="J53" s="1"/>
      <c r="K53" s="1"/>
      <c r="L53" s="1"/>
    </row>
    <row r="54" spans="1:12" ht="20.25" customHeight="1">
      <c r="A54" s="573" t="s">
        <v>680</v>
      </c>
      <c r="B54" s="574"/>
      <c r="C54" s="574"/>
      <c r="D54" s="574"/>
      <c r="E54" s="574"/>
      <c r="F54" s="574"/>
      <c r="G54" s="575"/>
      <c r="H54" s="1"/>
      <c r="I54" s="1"/>
      <c r="J54" s="1"/>
      <c r="K54" s="1"/>
      <c r="L54" s="1"/>
    </row>
    <row r="55" spans="1:7" ht="21" customHeight="1">
      <c r="A55" s="573" t="s">
        <v>672</v>
      </c>
      <c r="B55" s="574"/>
      <c r="C55" s="574"/>
      <c r="D55" s="574"/>
      <c r="E55" s="574"/>
      <c r="F55" s="574"/>
      <c r="G55" s="575"/>
    </row>
    <row r="56" spans="1:7" ht="21" customHeight="1">
      <c r="A56" s="573" t="s">
        <v>673</v>
      </c>
      <c r="B56" s="574"/>
      <c r="C56" s="574"/>
      <c r="D56" s="574"/>
      <c r="E56" s="574"/>
      <c r="F56" s="574"/>
      <c r="G56" s="575"/>
    </row>
    <row r="57" spans="1:7" ht="21" customHeight="1">
      <c r="A57" s="576"/>
      <c r="B57" s="574"/>
      <c r="C57" s="574"/>
      <c r="D57" s="574"/>
      <c r="E57" s="574"/>
      <c r="F57" s="574"/>
      <c r="G57" s="575"/>
    </row>
    <row r="58" spans="1:7" ht="21" customHeight="1">
      <c r="A58" s="577" t="s">
        <v>1241</v>
      </c>
      <c r="B58" s="574"/>
      <c r="C58" s="574"/>
      <c r="D58" s="574"/>
      <c r="E58" s="574"/>
      <c r="F58" s="574"/>
      <c r="G58" s="575"/>
    </row>
    <row r="59" spans="1:7" ht="21" customHeight="1">
      <c r="A59" s="573" t="s">
        <v>681</v>
      </c>
      <c r="B59" s="574"/>
      <c r="C59" s="574"/>
      <c r="D59" s="574"/>
      <c r="E59" s="574"/>
      <c r="F59" s="574"/>
      <c r="G59" s="575"/>
    </row>
    <row r="60" spans="1:7" ht="21" customHeight="1">
      <c r="A60" s="581" t="s">
        <v>682</v>
      </c>
      <c r="B60" s="574"/>
      <c r="C60" s="574"/>
      <c r="D60" s="574"/>
      <c r="E60" s="574"/>
      <c r="F60" s="574"/>
      <c r="G60" s="575"/>
    </row>
    <row r="61" spans="1:7" ht="21" customHeight="1">
      <c r="A61" s="573" t="s">
        <v>1242</v>
      </c>
      <c r="B61" s="574"/>
      <c r="C61" s="574"/>
      <c r="D61" s="574"/>
      <c r="E61" s="574"/>
      <c r="F61" s="574"/>
      <c r="G61" s="575"/>
    </row>
    <row r="62" spans="1:7" ht="21" customHeight="1">
      <c r="A62" s="573" t="s">
        <v>674</v>
      </c>
      <c r="B62" s="574"/>
      <c r="C62" s="574"/>
      <c r="D62" s="574"/>
      <c r="E62" s="574"/>
      <c r="F62" s="574"/>
      <c r="G62" s="575"/>
    </row>
    <row r="63" spans="1:7" ht="21" customHeight="1">
      <c r="A63" s="578" t="s">
        <v>1243</v>
      </c>
      <c r="B63" s="579"/>
      <c r="C63" s="579"/>
      <c r="D63" s="579"/>
      <c r="E63" s="579"/>
      <c r="F63" s="579"/>
      <c r="G63" s="580"/>
    </row>
    <row r="64" spans="1:7" ht="14.25">
      <c r="A64" s="598"/>
      <c r="B64" s="598"/>
      <c r="C64" s="598"/>
      <c r="D64" s="598"/>
      <c r="E64" s="598"/>
      <c r="F64" s="598"/>
      <c r="G64" s="598"/>
    </row>
  </sheetData>
  <sheetProtection/>
  <mergeCells count="3">
    <mergeCell ref="A2:G2"/>
    <mergeCell ref="A3:G3"/>
    <mergeCell ref="A64:G64"/>
  </mergeCells>
  <printOptions horizontalCentered="1"/>
  <pageMargins left="0.3" right="0.32" top="0.52" bottom="0.59" header="0.5" footer="0.66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Zeros="0" zoomScalePageLayoutView="0" workbookViewId="0" topLeftCell="A25">
      <selection activeCell="E16" sqref="E16"/>
    </sheetView>
  </sheetViews>
  <sheetFormatPr defaultColWidth="8.88671875" defaultRowHeight="13.5"/>
  <cols>
    <col min="1" max="1" width="4.5546875" style="0" customWidth="1"/>
    <col min="3" max="3" width="11.10546875" style="0" customWidth="1"/>
    <col min="4" max="6" width="12.21484375" style="0" customWidth="1"/>
    <col min="7" max="8" width="10.5546875" style="0" customWidth="1"/>
    <col min="9" max="9" width="5.88671875" style="0" customWidth="1"/>
    <col min="10" max="10" width="5.99609375" style="0" customWidth="1"/>
  </cols>
  <sheetData>
    <row r="1" spans="1:12" ht="21" customHeight="1">
      <c r="A1" s="11" t="s">
        <v>1256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>
      <c r="A2" s="13"/>
      <c r="B2" s="13"/>
      <c r="C2" s="13"/>
      <c r="D2" s="13"/>
      <c r="E2" s="13"/>
      <c r="F2" s="13"/>
      <c r="G2" s="13"/>
      <c r="H2" s="13"/>
      <c r="I2" s="607" t="s">
        <v>1257</v>
      </c>
      <c r="J2" s="607"/>
      <c r="K2" s="13"/>
      <c r="L2" s="13"/>
    </row>
    <row r="3" spans="1:12" ht="26.25" customHeight="1">
      <c r="A3" s="608" t="s">
        <v>1258</v>
      </c>
      <c r="B3" s="608"/>
      <c r="C3" s="608"/>
      <c r="D3" s="16" t="s">
        <v>12</v>
      </c>
      <c r="E3" s="16" t="s">
        <v>13</v>
      </c>
      <c r="F3" s="16" t="s">
        <v>14</v>
      </c>
      <c r="G3" s="16" t="s">
        <v>1259</v>
      </c>
      <c r="H3" s="16" t="s">
        <v>1260</v>
      </c>
      <c r="I3" s="614" t="s">
        <v>1261</v>
      </c>
      <c r="J3" s="615"/>
      <c r="K3" s="13"/>
      <c r="L3" s="13"/>
    </row>
    <row r="4" spans="1:12" ht="18.75" customHeight="1">
      <c r="A4" s="616" t="s">
        <v>1262</v>
      </c>
      <c r="B4" s="601" t="s">
        <v>1263</v>
      </c>
      <c r="C4" s="601"/>
      <c r="D4" s="19">
        <v>13674888</v>
      </c>
      <c r="E4" s="19">
        <v>9100000</v>
      </c>
      <c r="F4" s="19">
        <v>6801209</v>
      </c>
      <c r="G4" s="20">
        <f>IF(E4=0,0,(F4/E4)*100%)</f>
        <v>0.7473856043956044</v>
      </c>
      <c r="H4" s="21">
        <f>IF(D4=0,0,((F4/D4)*100-100)%)</f>
        <v>-0.5026497474787363</v>
      </c>
      <c r="I4" s="612" t="s">
        <v>0</v>
      </c>
      <c r="J4" s="613"/>
      <c r="K4" s="13"/>
      <c r="L4" s="13"/>
    </row>
    <row r="5" spans="1:12" ht="18.75" customHeight="1">
      <c r="A5" s="601"/>
      <c r="B5" s="601" t="s">
        <v>1</v>
      </c>
      <c r="C5" s="601"/>
      <c r="D5" s="19">
        <v>6495747</v>
      </c>
      <c r="E5" s="19">
        <v>7765000</v>
      </c>
      <c r="F5" s="19">
        <v>1252780</v>
      </c>
      <c r="G5" s="20">
        <f aca="true" t="shared" si="0" ref="G5:G26">IF(E5=0,0,(F5/E5)*100%)</f>
        <v>0.16133676754668383</v>
      </c>
      <c r="H5" s="21">
        <f aca="true" t="shared" si="1" ref="H5:H26">IF(D5=0,0,((F5/D5)*100-100)%)</f>
        <v>-0.8071384245722624</v>
      </c>
      <c r="I5" s="612" t="s">
        <v>0</v>
      </c>
      <c r="J5" s="613"/>
      <c r="K5" s="13"/>
      <c r="L5" s="13"/>
    </row>
    <row r="6" spans="1:12" ht="18.75" customHeight="1">
      <c r="A6" s="601"/>
      <c r="B6" s="614" t="s">
        <v>2</v>
      </c>
      <c r="C6" s="615"/>
      <c r="D6" s="22">
        <f>SUM(D4:D5)</f>
        <v>20170635</v>
      </c>
      <c r="E6" s="22">
        <f>SUM(E4:E5)</f>
        <v>16865000</v>
      </c>
      <c r="F6" s="22">
        <f>SUM(F4:F5)</f>
        <v>8053989</v>
      </c>
      <c r="G6" s="20">
        <f t="shared" si="0"/>
        <v>0.47755641861844056</v>
      </c>
      <c r="H6" s="21">
        <f t="shared" si="1"/>
        <v>-0.6007072162081164</v>
      </c>
      <c r="I6" s="612"/>
      <c r="J6" s="613"/>
      <c r="K6" s="13"/>
      <c r="L6" s="13"/>
    </row>
    <row r="7" spans="1:12" ht="18.75" customHeight="1">
      <c r="A7" s="616" t="s">
        <v>3</v>
      </c>
      <c r="B7" s="601" t="s">
        <v>4</v>
      </c>
      <c r="C7" s="601"/>
      <c r="D7" s="23">
        <v>16170030</v>
      </c>
      <c r="E7" s="23">
        <v>17350000</v>
      </c>
      <c r="F7" s="23">
        <v>17250045</v>
      </c>
      <c r="G7" s="20">
        <f t="shared" si="0"/>
        <v>0.9942389048991355</v>
      </c>
      <c r="H7" s="21">
        <f t="shared" si="1"/>
        <v>0.06679115623162105</v>
      </c>
      <c r="I7" s="612"/>
      <c r="J7" s="613"/>
      <c r="K7" s="13"/>
      <c r="L7" s="13"/>
    </row>
    <row r="8" spans="1:12" ht="18.75" customHeight="1">
      <c r="A8" s="616"/>
      <c r="B8" s="601" t="s">
        <v>5</v>
      </c>
      <c r="C8" s="601"/>
      <c r="D8" s="24"/>
      <c r="E8" s="24"/>
      <c r="F8" s="24"/>
      <c r="G8" s="20">
        <f t="shared" si="0"/>
        <v>0</v>
      </c>
      <c r="H8" s="21">
        <f t="shared" si="1"/>
        <v>0</v>
      </c>
      <c r="I8" s="612"/>
      <c r="J8" s="613"/>
      <c r="K8" s="13"/>
      <c r="L8" s="13"/>
    </row>
    <row r="9" spans="1:12" ht="18.75" customHeight="1">
      <c r="A9" s="616"/>
      <c r="B9" s="601" t="s">
        <v>1234</v>
      </c>
      <c r="C9" s="601"/>
      <c r="D9" s="24"/>
      <c r="E9" s="24"/>
      <c r="F9" s="24"/>
      <c r="G9" s="20">
        <f t="shared" si="0"/>
        <v>0</v>
      </c>
      <c r="H9" s="21">
        <f t="shared" si="1"/>
        <v>0</v>
      </c>
      <c r="I9" s="612"/>
      <c r="J9" s="613"/>
      <c r="K9" s="13"/>
      <c r="L9" s="13"/>
    </row>
    <row r="10" spans="1:12" ht="18.75" customHeight="1">
      <c r="A10" s="616"/>
      <c r="B10" s="601" t="s">
        <v>6</v>
      </c>
      <c r="C10" s="601"/>
      <c r="D10" s="24"/>
      <c r="E10" s="24"/>
      <c r="F10" s="24"/>
      <c r="G10" s="20">
        <f t="shared" si="0"/>
        <v>0</v>
      </c>
      <c r="H10" s="21">
        <f t="shared" si="1"/>
        <v>0</v>
      </c>
      <c r="I10" s="612"/>
      <c r="J10" s="613"/>
      <c r="K10" s="13"/>
      <c r="L10" s="13"/>
    </row>
    <row r="11" spans="1:12" ht="18.75" customHeight="1">
      <c r="A11" s="616"/>
      <c r="B11" s="601" t="s">
        <v>7</v>
      </c>
      <c r="C11" s="601"/>
      <c r="D11" s="24">
        <v>15737652</v>
      </c>
      <c r="E11" s="24">
        <v>14200000</v>
      </c>
      <c r="F11" s="24">
        <v>17134594</v>
      </c>
      <c r="G11" s="20">
        <f>IF(E11=0,0,(F11/E11)*100%)</f>
        <v>1.2066615492957746</v>
      </c>
      <c r="H11" s="21">
        <f t="shared" si="1"/>
        <v>0.08876432138669728</v>
      </c>
      <c r="I11" s="612"/>
      <c r="J11" s="613"/>
      <c r="K11" s="13"/>
      <c r="L11" s="13"/>
    </row>
    <row r="12" spans="1:12" ht="18.75" customHeight="1">
      <c r="A12" s="616"/>
      <c r="B12" s="601" t="s">
        <v>8</v>
      </c>
      <c r="C12" s="601"/>
      <c r="D12" s="24">
        <v>13600118</v>
      </c>
      <c r="E12" s="24">
        <v>13000000</v>
      </c>
      <c r="F12" s="24">
        <v>13499145</v>
      </c>
      <c r="G12" s="20">
        <f t="shared" si="0"/>
        <v>1.0383957692307693</v>
      </c>
      <c r="H12" s="21">
        <f t="shared" si="1"/>
        <v>-0.007424420876348279</v>
      </c>
      <c r="I12" s="612"/>
      <c r="J12" s="613"/>
      <c r="K12" s="13"/>
      <c r="L12" s="13"/>
    </row>
    <row r="13" spans="1:12" ht="18.75" customHeight="1">
      <c r="A13" s="616"/>
      <c r="B13" s="601" t="s">
        <v>288</v>
      </c>
      <c r="C13" s="601"/>
      <c r="D13" s="24"/>
      <c r="E13" s="24"/>
      <c r="F13" s="24"/>
      <c r="G13" s="20">
        <f t="shared" si="0"/>
        <v>0</v>
      </c>
      <c r="H13" s="21">
        <f t="shared" si="1"/>
        <v>0</v>
      </c>
      <c r="I13" s="612"/>
      <c r="J13" s="613"/>
      <c r="K13" s="13"/>
      <c r="L13" s="13"/>
    </row>
    <row r="14" spans="1:12" ht="18.75" customHeight="1">
      <c r="A14" s="616"/>
      <c r="B14" s="601" t="s">
        <v>289</v>
      </c>
      <c r="C14" s="601"/>
      <c r="D14" s="24">
        <v>277367</v>
      </c>
      <c r="E14" s="24">
        <v>200000</v>
      </c>
      <c r="F14" s="24">
        <v>251409</v>
      </c>
      <c r="G14" s="20">
        <f t="shared" si="0"/>
        <v>1.257045</v>
      </c>
      <c r="H14" s="21">
        <f t="shared" si="1"/>
        <v>-0.09358719674654878</v>
      </c>
      <c r="I14" s="612"/>
      <c r="J14" s="613"/>
      <c r="K14" s="13"/>
      <c r="L14" s="13"/>
    </row>
    <row r="15" spans="1:12" ht="18.75" customHeight="1">
      <c r="A15" s="616"/>
      <c r="B15" s="601" t="s">
        <v>290</v>
      </c>
      <c r="C15" s="601"/>
      <c r="D15" s="24">
        <v>45937</v>
      </c>
      <c r="E15" s="24">
        <v>40000</v>
      </c>
      <c r="F15" s="24">
        <v>46000</v>
      </c>
      <c r="G15" s="20">
        <f t="shared" si="0"/>
        <v>1.15</v>
      </c>
      <c r="H15" s="21">
        <f t="shared" si="1"/>
        <v>0.0013714434987046786</v>
      </c>
      <c r="I15" s="612"/>
      <c r="J15" s="613"/>
      <c r="K15" s="13"/>
      <c r="L15" s="13"/>
    </row>
    <row r="16" spans="1:12" ht="18.75" customHeight="1">
      <c r="A16" s="616"/>
      <c r="B16" s="601" t="s">
        <v>291</v>
      </c>
      <c r="C16" s="601"/>
      <c r="D16" s="24"/>
      <c r="E16" s="24"/>
      <c r="F16" s="24"/>
      <c r="G16" s="20">
        <f t="shared" si="0"/>
        <v>0</v>
      </c>
      <c r="H16" s="21">
        <f t="shared" si="1"/>
        <v>0</v>
      </c>
      <c r="I16" s="612"/>
      <c r="J16" s="613"/>
      <c r="K16" s="13"/>
      <c r="L16" s="13"/>
    </row>
    <row r="17" spans="1:12" ht="18.75" customHeight="1">
      <c r="A17" s="616"/>
      <c r="B17" s="601" t="s">
        <v>292</v>
      </c>
      <c r="C17" s="601"/>
      <c r="D17" s="24">
        <v>142587</v>
      </c>
      <c r="E17" s="24">
        <v>150000</v>
      </c>
      <c r="F17" s="24">
        <v>58637</v>
      </c>
      <c r="G17" s="20">
        <f t="shared" si="0"/>
        <v>0.39091333333333333</v>
      </c>
      <c r="H17" s="21">
        <f t="shared" si="1"/>
        <v>-0.5887633514976821</v>
      </c>
      <c r="I17" s="612"/>
      <c r="J17" s="613"/>
      <c r="K17" s="13"/>
      <c r="L17" s="13"/>
    </row>
    <row r="18" spans="1:12" ht="18.75" customHeight="1">
      <c r="A18" s="616"/>
      <c r="B18" s="601" t="s">
        <v>293</v>
      </c>
      <c r="C18" s="601"/>
      <c r="D18" s="24">
        <v>588846</v>
      </c>
      <c r="E18" s="24">
        <v>460000</v>
      </c>
      <c r="F18" s="24">
        <v>578585</v>
      </c>
      <c r="G18" s="20">
        <f t="shared" si="0"/>
        <v>1.2577934782608695</v>
      </c>
      <c r="H18" s="21">
        <f t="shared" si="1"/>
        <v>-0.01742560873301329</v>
      </c>
      <c r="I18" s="612"/>
      <c r="J18" s="613"/>
      <c r="K18" s="13"/>
      <c r="L18" s="13"/>
    </row>
    <row r="19" spans="1:12" ht="18.75" customHeight="1">
      <c r="A19" s="616"/>
      <c r="B19" s="614" t="s">
        <v>294</v>
      </c>
      <c r="C19" s="615"/>
      <c r="D19" s="22">
        <f>SUM(D7,D11:D18)</f>
        <v>46562537</v>
      </c>
      <c r="E19" s="22">
        <f>SUM(E7,E11:E18)</f>
        <v>45400000</v>
      </c>
      <c r="F19" s="22">
        <f>SUM(F7,F11:F18)</f>
        <v>48818415</v>
      </c>
      <c r="G19" s="20">
        <f t="shared" si="0"/>
        <v>1.0752954845814977</v>
      </c>
      <c r="H19" s="21">
        <f t="shared" si="1"/>
        <v>0.048448348078628245</v>
      </c>
      <c r="I19" s="612"/>
      <c r="J19" s="613"/>
      <c r="K19" s="13"/>
      <c r="L19" s="13"/>
    </row>
    <row r="20" spans="1:12" ht="18.75" customHeight="1">
      <c r="A20" s="601" t="s">
        <v>295</v>
      </c>
      <c r="B20" s="601"/>
      <c r="C20" s="601"/>
      <c r="D20" s="24">
        <v>2102611</v>
      </c>
      <c r="E20" s="24">
        <v>2300000</v>
      </c>
      <c r="F20" s="24">
        <v>2933642</v>
      </c>
      <c r="G20" s="20">
        <f t="shared" si="0"/>
        <v>1.2754965217391305</v>
      </c>
      <c r="H20" s="21">
        <f t="shared" si="1"/>
        <v>0.3952376354922521</v>
      </c>
      <c r="I20" s="612" t="s">
        <v>296</v>
      </c>
      <c r="J20" s="613"/>
      <c r="K20" s="13"/>
      <c r="L20" s="13"/>
    </row>
    <row r="21" spans="1:12" ht="18.75" customHeight="1">
      <c r="A21" s="601" t="s">
        <v>297</v>
      </c>
      <c r="B21" s="601"/>
      <c r="C21" s="601"/>
      <c r="D21" s="22">
        <f>SUM(D6,D19,D20)</f>
        <v>68835783</v>
      </c>
      <c r="E21" s="22">
        <f>SUM(E6,E19,E20)</f>
        <v>64565000</v>
      </c>
      <c r="F21" s="22">
        <f>SUM(F6,F19,F20)</f>
        <v>59806046</v>
      </c>
      <c r="G21" s="20">
        <f t="shared" si="0"/>
        <v>0.9262920467745682</v>
      </c>
      <c r="H21" s="21">
        <f t="shared" si="1"/>
        <v>-0.13117795144423652</v>
      </c>
      <c r="I21" s="612"/>
      <c r="J21" s="613"/>
      <c r="K21" s="13"/>
      <c r="L21" s="13"/>
    </row>
    <row r="22" spans="1:12" ht="18.75" customHeight="1">
      <c r="A22" s="601" t="s">
        <v>298</v>
      </c>
      <c r="B22" s="601"/>
      <c r="C22" s="18" t="s">
        <v>299</v>
      </c>
      <c r="D22" s="24">
        <v>116576372</v>
      </c>
      <c r="E22" s="24">
        <v>127300000</v>
      </c>
      <c r="F22" s="24">
        <v>125698610</v>
      </c>
      <c r="G22" s="20">
        <f t="shared" si="0"/>
        <v>0.98742034564022</v>
      </c>
      <c r="H22" s="21">
        <f t="shared" si="1"/>
        <v>0.0782511742602523</v>
      </c>
      <c r="I22" s="612"/>
      <c r="J22" s="613"/>
      <c r="K22" s="13"/>
      <c r="L22" s="13"/>
    </row>
    <row r="23" spans="1:12" ht="18.75" customHeight="1">
      <c r="A23" s="601"/>
      <c r="B23" s="601"/>
      <c r="C23" s="18" t="s">
        <v>300</v>
      </c>
      <c r="D23" s="24">
        <v>112375155</v>
      </c>
      <c r="E23" s="24">
        <v>120680000</v>
      </c>
      <c r="F23" s="24">
        <v>119176364</v>
      </c>
      <c r="G23" s="20">
        <f t="shared" si="0"/>
        <v>0.9875403049386808</v>
      </c>
      <c r="H23" s="21">
        <f t="shared" si="1"/>
        <v>0.06052235478562864</v>
      </c>
      <c r="I23" s="612"/>
      <c r="J23" s="613"/>
      <c r="K23" s="13"/>
      <c r="L23" s="13"/>
    </row>
    <row r="24" spans="1:12" ht="18.75" customHeight="1">
      <c r="A24" s="601" t="s">
        <v>301</v>
      </c>
      <c r="B24" s="601"/>
      <c r="C24" s="18" t="s">
        <v>302</v>
      </c>
      <c r="D24" s="24">
        <v>85192075</v>
      </c>
      <c r="E24" s="24">
        <v>93306000</v>
      </c>
      <c r="F24" s="24">
        <v>86444854</v>
      </c>
      <c r="G24" s="20">
        <f t="shared" si="0"/>
        <v>0.9264661865260541</v>
      </c>
      <c r="H24" s="21">
        <f t="shared" si="1"/>
        <v>0.014705346712120785</v>
      </c>
      <c r="I24" s="612" t="s">
        <v>303</v>
      </c>
      <c r="J24" s="613"/>
      <c r="K24" s="13"/>
      <c r="L24" s="13"/>
    </row>
    <row r="25" spans="1:12" ht="18.75" customHeight="1">
      <c r="A25" s="601"/>
      <c r="B25" s="601"/>
      <c r="C25" s="18" t="s">
        <v>304</v>
      </c>
      <c r="D25" s="24">
        <v>35038625</v>
      </c>
      <c r="E25" s="24">
        <v>35200000</v>
      </c>
      <c r="F25" s="24">
        <v>34501537</v>
      </c>
      <c r="G25" s="20">
        <f t="shared" si="0"/>
        <v>0.9801573011363637</v>
      </c>
      <c r="H25" s="21">
        <f t="shared" si="1"/>
        <v>-0.015328455383166358</v>
      </c>
      <c r="I25" s="612" t="s">
        <v>305</v>
      </c>
      <c r="J25" s="613"/>
      <c r="K25" s="13"/>
      <c r="L25" s="13"/>
    </row>
    <row r="26" spans="1:12" ht="18.75" customHeight="1">
      <c r="A26" s="601" t="s">
        <v>306</v>
      </c>
      <c r="B26" s="601"/>
      <c r="C26" s="601"/>
      <c r="D26" s="24">
        <v>107443000</v>
      </c>
      <c r="E26" s="24">
        <v>120000000</v>
      </c>
      <c r="F26" s="24">
        <v>104988000</v>
      </c>
      <c r="G26" s="25">
        <f t="shared" si="0"/>
        <v>0.8749</v>
      </c>
      <c r="H26" s="25">
        <f t="shared" si="1"/>
        <v>-0.02284932475824391</v>
      </c>
      <c r="I26" s="609"/>
      <c r="J26" s="609"/>
      <c r="K26" s="13"/>
      <c r="L26" s="13"/>
    </row>
    <row r="27" spans="1:12" ht="21" customHeight="1">
      <c r="A27" s="610" t="s">
        <v>307</v>
      </c>
      <c r="B27" s="610"/>
      <c r="C27" s="610"/>
      <c r="D27" s="610"/>
      <c r="E27" s="610"/>
      <c r="F27" s="610"/>
      <c r="G27" s="610"/>
      <c r="H27" s="610"/>
      <c r="I27" s="610"/>
      <c r="J27" s="610"/>
      <c r="K27" s="610"/>
      <c r="L27" s="610"/>
    </row>
    <row r="28" spans="1:12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1" customHeight="1">
      <c r="A29" s="611" t="s">
        <v>308</v>
      </c>
      <c r="B29" s="611"/>
      <c r="C29" s="611"/>
      <c r="D29" s="611"/>
      <c r="E29" s="611"/>
      <c r="F29" s="611"/>
      <c r="G29" s="611"/>
      <c r="H29" s="611"/>
      <c r="I29" s="611"/>
      <c r="J29" s="611"/>
      <c r="K29" s="26"/>
      <c r="L29" s="26"/>
    </row>
    <row r="30" spans="1:12" ht="21" customHeight="1">
      <c r="A30" s="13"/>
      <c r="B30" s="13"/>
      <c r="C30" s="13"/>
      <c r="D30" s="13"/>
      <c r="E30" s="13"/>
      <c r="F30" s="26"/>
      <c r="G30" s="26"/>
      <c r="H30" s="26"/>
      <c r="I30" s="607" t="s">
        <v>309</v>
      </c>
      <c r="J30" s="607"/>
      <c r="K30" s="13"/>
      <c r="L30" s="13"/>
    </row>
    <row r="31" spans="1:12" ht="21" customHeight="1">
      <c r="A31" s="608" t="s">
        <v>310</v>
      </c>
      <c r="B31" s="608"/>
      <c r="C31" s="608"/>
      <c r="D31" s="608" t="s">
        <v>311</v>
      </c>
      <c r="E31" s="608"/>
      <c r="F31" s="608" t="s">
        <v>312</v>
      </c>
      <c r="G31" s="608"/>
      <c r="H31" s="608" t="s">
        <v>313</v>
      </c>
      <c r="I31" s="608"/>
      <c r="J31" s="15" t="s">
        <v>314</v>
      </c>
      <c r="K31" s="13"/>
      <c r="L31" s="13"/>
    </row>
    <row r="32" spans="1:12" ht="18.75" customHeight="1">
      <c r="A32" s="599" t="s">
        <v>315</v>
      </c>
      <c r="B32" s="599"/>
      <c r="C32" s="599"/>
      <c r="D32" s="606">
        <f>SUM(D33:D36)</f>
        <v>41535000</v>
      </c>
      <c r="E32" s="606"/>
      <c r="F32" s="606">
        <f>SUM(F33:F36)</f>
        <v>41689235</v>
      </c>
      <c r="G32" s="606"/>
      <c r="H32" s="606">
        <f>F32-D32</f>
        <v>154235</v>
      </c>
      <c r="I32" s="606"/>
      <c r="J32" s="27"/>
      <c r="K32" s="13"/>
      <c r="L32" s="13"/>
    </row>
    <row r="33" spans="1:12" ht="18.75" customHeight="1">
      <c r="A33" s="601" t="s">
        <v>316</v>
      </c>
      <c r="B33" s="601"/>
      <c r="C33" s="601"/>
      <c r="D33" s="605">
        <v>9990000</v>
      </c>
      <c r="E33" s="605"/>
      <c r="F33" s="605">
        <v>9667967</v>
      </c>
      <c r="G33" s="605"/>
      <c r="H33" s="606">
        <f aca="true" t="shared" si="2" ref="H33:H50">F33-D33</f>
        <v>-322033</v>
      </c>
      <c r="I33" s="606"/>
      <c r="J33" s="27"/>
      <c r="K33" s="13"/>
      <c r="L33" s="13"/>
    </row>
    <row r="34" spans="1:12" ht="18.75" customHeight="1">
      <c r="A34" s="601" t="s">
        <v>317</v>
      </c>
      <c r="B34" s="601"/>
      <c r="C34" s="601"/>
      <c r="D34" s="605">
        <v>31200000</v>
      </c>
      <c r="E34" s="605"/>
      <c r="F34" s="605">
        <v>31683821</v>
      </c>
      <c r="G34" s="605"/>
      <c r="H34" s="606">
        <f t="shared" si="2"/>
        <v>483821</v>
      </c>
      <c r="I34" s="606"/>
      <c r="J34" s="27"/>
      <c r="K34" s="13"/>
      <c r="L34" s="13"/>
    </row>
    <row r="35" spans="1:12" ht="18.75" customHeight="1">
      <c r="A35" s="601" t="s">
        <v>318</v>
      </c>
      <c r="B35" s="601"/>
      <c r="C35" s="601"/>
      <c r="D35" s="605">
        <v>345000</v>
      </c>
      <c r="E35" s="605"/>
      <c r="F35" s="605">
        <v>337447</v>
      </c>
      <c r="G35" s="605"/>
      <c r="H35" s="606">
        <f t="shared" si="2"/>
        <v>-7553</v>
      </c>
      <c r="I35" s="606"/>
      <c r="J35" s="27"/>
      <c r="K35" s="13"/>
      <c r="L35" s="13"/>
    </row>
    <row r="36" spans="1:12" ht="18.75" customHeight="1">
      <c r="A36" s="601" t="s">
        <v>319</v>
      </c>
      <c r="B36" s="601"/>
      <c r="C36" s="601"/>
      <c r="D36" s="605"/>
      <c r="E36" s="605"/>
      <c r="F36" s="605"/>
      <c r="G36" s="605"/>
      <c r="H36" s="606">
        <f t="shared" si="2"/>
        <v>0</v>
      </c>
      <c r="I36" s="606"/>
      <c r="J36" s="27"/>
      <c r="K36" s="13"/>
      <c r="L36" s="13"/>
    </row>
    <row r="37" spans="1:12" ht="18.75" customHeight="1">
      <c r="A37" s="599" t="s">
        <v>320</v>
      </c>
      <c r="B37" s="599"/>
      <c r="C37" s="599"/>
      <c r="D37" s="600">
        <f>SUM(D38:D41)</f>
        <v>35195000</v>
      </c>
      <c r="E37" s="600"/>
      <c r="F37" s="600">
        <f>SUM(F38:F41)</f>
        <v>35425370</v>
      </c>
      <c r="G37" s="600"/>
      <c r="H37" s="600">
        <f t="shared" si="2"/>
        <v>230370</v>
      </c>
      <c r="I37" s="600"/>
      <c r="J37" s="27"/>
      <c r="K37" s="13"/>
      <c r="L37" s="13"/>
    </row>
    <row r="38" spans="1:12" ht="18.75" customHeight="1">
      <c r="A38" s="601" t="s">
        <v>321</v>
      </c>
      <c r="B38" s="601"/>
      <c r="C38" s="601"/>
      <c r="D38" s="602">
        <v>6350000</v>
      </c>
      <c r="E38" s="602"/>
      <c r="F38" s="602">
        <v>5918497</v>
      </c>
      <c r="G38" s="602"/>
      <c r="H38" s="600">
        <f t="shared" si="2"/>
        <v>-431503</v>
      </c>
      <c r="I38" s="600"/>
      <c r="J38" s="27"/>
      <c r="K38" s="13"/>
      <c r="L38" s="13"/>
    </row>
    <row r="39" spans="1:12" ht="18.75" customHeight="1">
      <c r="A39" s="601" t="s">
        <v>322</v>
      </c>
      <c r="B39" s="601"/>
      <c r="C39" s="601"/>
      <c r="D39" s="602">
        <v>28780000</v>
      </c>
      <c r="E39" s="602"/>
      <c r="F39" s="602">
        <v>29429043</v>
      </c>
      <c r="G39" s="602"/>
      <c r="H39" s="600">
        <f t="shared" si="2"/>
        <v>649043</v>
      </c>
      <c r="I39" s="600"/>
      <c r="J39" s="27"/>
      <c r="K39" s="13"/>
      <c r="L39" s="13"/>
    </row>
    <row r="40" spans="1:12" ht="18.75" customHeight="1">
      <c r="A40" s="601" t="s">
        <v>323</v>
      </c>
      <c r="B40" s="601"/>
      <c r="C40" s="601"/>
      <c r="D40" s="602">
        <v>65000</v>
      </c>
      <c r="E40" s="602"/>
      <c r="F40" s="602">
        <v>77830</v>
      </c>
      <c r="G40" s="602"/>
      <c r="H40" s="600">
        <f t="shared" si="2"/>
        <v>12830</v>
      </c>
      <c r="I40" s="600"/>
      <c r="J40" s="27"/>
      <c r="K40" s="13"/>
      <c r="L40" s="13"/>
    </row>
    <row r="41" spans="1:12" ht="18.75" customHeight="1">
      <c r="A41" s="601" t="s">
        <v>324</v>
      </c>
      <c r="B41" s="601"/>
      <c r="C41" s="601"/>
      <c r="D41" s="602"/>
      <c r="E41" s="602"/>
      <c r="F41" s="602"/>
      <c r="G41" s="602"/>
      <c r="H41" s="600">
        <f t="shared" si="2"/>
        <v>0</v>
      </c>
      <c r="I41" s="600"/>
      <c r="J41" s="27"/>
      <c r="K41" s="13"/>
      <c r="L41" s="13"/>
    </row>
    <row r="42" spans="1:12" ht="18.75" customHeight="1">
      <c r="A42" s="599" t="s">
        <v>325</v>
      </c>
      <c r="B42" s="599"/>
      <c r="C42" s="599"/>
      <c r="D42" s="600">
        <f>D32-D37</f>
        <v>6340000</v>
      </c>
      <c r="E42" s="600"/>
      <c r="F42" s="600">
        <f>F32-F37</f>
        <v>6263865</v>
      </c>
      <c r="G42" s="600"/>
      <c r="H42" s="600">
        <f t="shared" si="2"/>
        <v>-76135</v>
      </c>
      <c r="I42" s="600"/>
      <c r="J42" s="27"/>
      <c r="K42" s="13"/>
      <c r="L42" s="13"/>
    </row>
    <row r="43" spans="1:12" ht="18.75" customHeight="1">
      <c r="A43" s="599" t="s">
        <v>326</v>
      </c>
      <c r="B43" s="599"/>
      <c r="C43" s="599"/>
      <c r="D43" s="602">
        <v>5203000</v>
      </c>
      <c r="E43" s="602"/>
      <c r="F43" s="602">
        <v>5284620</v>
      </c>
      <c r="G43" s="602"/>
      <c r="H43" s="600">
        <f t="shared" si="2"/>
        <v>81620</v>
      </c>
      <c r="I43" s="600"/>
      <c r="J43" s="27"/>
      <c r="K43" s="13"/>
      <c r="L43" s="13"/>
    </row>
    <row r="44" spans="1:12" ht="18.75" customHeight="1">
      <c r="A44" s="599" t="s">
        <v>327</v>
      </c>
      <c r="B44" s="599"/>
      <c r="C44" s="599"/>
      <c r="D44" s="600">
        <f>D42-D43</f>
        <v>1137000</v>
      </c>
      <c r="E44" s="600"/>
      <c r="F44" s="600">
        <f>F42-F43</f>
        <v>979245</v>
      </c>
      <c r="G44" s="600"/>
      <c r="H44" s="600">
        <f t="shared" si="2"/>
        <v>-157755</v>
      </c>
      <c r="I44" s="600"/>
      <c r="J44" s="27"/>
      <c r="K44" s="13"/>
      <c r="L44" s="13"/>
    </row>
    <row r="45" spans="1:12" ht="18.75" customHeight="1">
      <c r="A45" s="604" t="s">
        <v>511</v>
      </c>
      <c r="B45" s="604"/>
      <c r="C45" s="604"/>
      <c r="D45" s="602">
        <v>859000</v>
      </c>
      <c r="E45" s="602"/>
      <c r="F45" s="602">
        <v>726940</v>
      </c>
      <c r="G45" s="602"/>
      <c r="H45" s="600">
        <f t="shared" si="2"/>
        <v>-132060</v>
      </c>
      <c r="I45" s="600"/>
      <c r="J45" s="27"/>
      <c r="K45" s="13"/>
      <c r="L45" s="13"/>
    </row>
    <row r="46" spans="1:12" ht="18.75" customHeight="1">
      <c r="A46" s="601" t="s">
        <v>328</v>
      </c>
      <c r="B46" s="601"/>
      <c r="C46" s="601"/>
      <c r="D46" s="602">
        <v>690000</v>
      </c>
      <c r="E46" s="602"/>
      <c r="F46" s="602">
        <v>463252</v>
      </c>
      <c r="G46" s="602"/>
      <c r="H46" s="600">
        <f>F46-D46</f>
        <v>-226748</v>
      </c>
      <c r="I46" s="600"/>
      <c r="J46" s="27"/>
      <c r="K46" s="13"/>
      <c r="L46" s="13"/>
    </row>
    <row r="47" spans="1:12" ht="18.75" customHeight="1">
      <c r="A47" s="601" t="s">
        <v>843</v>
      </c>
      <c r="B47" s="601"/>
      <c r="C47" s="601"/>
      <c r="D47" s="602">
        <v>0</v>
      </c>
      <c r="E47" s="602"/>
      <c r="F47" s="602"/>
      <c r="G47" s="602"/>
      <c r="H47" s="600">
        <f t="shared" si="2"/>
        <v>0</v>
      </c>
      <c r="I47" s="600"/>
      <c r="J47" s="27"/>
      <c r="K47" s="13"/>
      <c r="L47" s="13"/>
    </row>
    <row r="48" spans="1:12" ht="18.75" customHeight="1">
      <c r="A48" s="603" t="s">
        <v>512</v>
      </c>
      <c r="B48" s="603"/>
      <c r="C48" s="603"/>
      <c r="D48" s="600">
        <f>D44-D45+D46+D47</f>
        <v>968000</v>
      </c>
      <c r="E48" s="600"/>
      <c r="F48" s="600">
        <f>F44-F45+F46+F47</f>
        <v>715557</v>
      </c>
      <c r="G48" s="600"/>
      <c r="H48" s="600">
        <f>F48-D48</f>
        <v>-252443</v>
      </c>
      <c r="I48" s="600"/>
      <c r="J48" s="27"/>
      <c r="K48" s="13"/>
      <c r="L48" s="13"/>
    </row>
    <row r="49" spans="1:12" ht="18.75" customHeight="1">
      <c r="A49" s="601" t="s">
        <v>844</v>
      </c>
      <c r="B49" s="601"/>
      <c r="C49" s="601"/>
      <c r="D49" s="602">
        <v>107000</v>
      </c>
      <c r="E49" s="602"/>
      <c r="F49" s="602">
        <v>72616</v>
      </c>
      <c r="G49" s="602"/>
      <c r="H49" s="600">
        <f t="shared" si="2"/>
        <v>-34384</v>
      </c>
      <c r="I49" s="600"/>
      <c r="J49" s="27"/>
      <c r="K49" s="13"/>
      <c r="L49" s="13"/>
    </row>
    <row r="50" spans="1:12" ht="18.75" customHeight="1">
      <c r="A50" s="599" t="s">
        <v>845</v>
      </c>
      <c r="B50" s="599"/>
      <c r="C50" s="599"/>
      <c r="D50" s="600">
        <f>D48-D49</f>
        <v>861000</v>
      </c>
      <c r="E50" s="600"/>
      <c r="F50" s="600">
        <f>F48-F49</f>
        <v>642941</v>
      </c>
      <c r="G50" s="600"/>
      <c r="H50" s="600">
        <f t="shared" si="2"/>
        <v>-218059</v>
      </c>
      <c r="I50" s="600"/>
      <c r="J50" s="27"/>
      <c r="K50" s="13"/>
      <c r="L50" s="13"/>
    </row>
    <row r="51" spans="1:12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132">
    <mergeCell ref="I4:J4"/>
    <mergeCell ref="B5:C5"/>
    <mergeCell ref="I5:J5"/>
    <mergeCell ref="B6:C6"/>
    <mergeCell ref="I6:J6"/>
    <mergeCell ref="B9:C9"/>
    <mergeCell ref="I9:J9"/>
    <mergeCell ref="B10:C10"/>
    <mergeCell ref="I10:J10"/>
    <mergeCell ref="B11:C11"/>
    <mergeCell ref="I2:J2"/>
    <mergeCell ref="A3:C3"/>
    <mergeCell ref="I3:J3"/>
    <mergeCell ref="A4:A6"/>
    <mergeCell ref="B4:C4"/>
    <mergeCell ref="I11:J11"/>
    <mergeCell ref="B12:C12"/>
    <mergeCell ref="I12:J12"/>
    <mergeCell ref="B13:C13"/>
    <mergeCell ref="I13:J13"/>
    <mergeCell ref="A7:A19"/>
    <mergeCell ref="B7:C7"/>
    <mergeCell ref="I7:J7"/>
    <mergeCell ref="B8:C8"/>
    <mergeCell ref="I8:J8"/>
    <mergeCell ref="B16:C16"/>
    <mergeCell ref="I16:J16"/>
    <mergeCell ref="B17:C17"/>
    <mergeCell ref="I17:J17"/>
    <mergeCell ref="B14:C14"/>
    <mergeCell ref="I14:J14"/>
    <mergeCell ref="B15:C15"/>
    <mergeCell ref="I15:J15"/>
    <mergeCell ref="A20:C20"/>
    <mergeCell ref="I20:J20"/>
    <mergeCell ref="A21:C21"/>
    <mergeCell ref="I21:J21"/>
    <mergeCell ref="B18:C18"/>
    <mergeCell ref="I18:J18"/>
    <mergeCell ref="B19:C19"/>
    <mergeCell ref="I19:J19"/>
    <mergeCell ref="A26:C26"/>
    <mergeCell ref="I26:J26"/>
    <mergeCell ref="A27:L27"/>
    <mergeCell ref="A29:J29"/>
    <mergeCell ref="A22:B23"/>
    <mergeCell ref="I22:J22"/>
    <mergeCell ref="I23:J23"/>
    <mergeCell ref="A24:B25"/>
    <mergeCell ref="I24:J24"/>
    <mergeCell ref="I25:J25"/>
    <mergeCell ref="A32:C32"/>
    <mergeCell ref="D32:E32"/>
    <mergeCell ref="F32:G32"/>
    <mergeCell ref="H32:I32"/>
    <mergeCell ref="I30:J30"/>
    <mergeCell ref="A31:C31"/>
    <mergeCell ref="D31:E31"/>
    <mergeCell ref="F31:G31"/>
    <mergeCell ref="H31:I31"/>
    <mergeCell ref="A34:C34"/>
    <mergeCell ref="D34:E34"/>
    <mergeCell ref="F34:G34"/>
    <mergeCell ref="H34:I34"/>
    <mergeCell ref="A33:C33"/>
    <mergeCell ref="D33:E33"/>
    <mergeCell ref="F33:G33"/>
    <mergeCell ref="H33:I33"/>
    <mergeCell ref="A36:C36"/>
    <mergeCell ref="D36:E36"/>
    <mergeCell ref="F36:G36"/>
    <mergeCell ref="H36:I36"/>
    <mergeCell ref="A35:C35"/>
    <mergeCell ref="D35:E35"/>
    <mergeCell ref="F35:G35"/>
    <mergeCell ref="H35:I35"/>
    <mergeCell ref="A38:C38"/>
    <mergeCell ref="D38:E38"/>
    <mergeCell ref="F38:G38"/>
    <mergeCell ref="H38:I38"/>
    <mergeCell ref="A37:C37"/>
    <mergeCell ref="D37:E37"/>
    <mergeCell ref="F37:G37"/>
    <mergeCell ref="H37:I37"/>
    <mergeCell ref="A40:C40"/>
    <mergeCell ref="D40:E40"/>
    <mergeCell ref="F40:G40"/>
    <mergeCell ref="H40:I40"/>
    <mergeCell ref="A39:C39"/>
    <mergeCell ref="D39:E39"/>
    <mergeCell ref="F39:G39"/>
    <mergeCell ref="H39:I39"/>
    <mergeCell ref="A42:C42"/>
    <mergeCell ref="D42:E42"/>
    <mergeCell ref="F42:G42"/>
    <mergeCell ref="H42:I42"/>
    <mergeCell ref="A41:C41"/>
    <mergeCell ref="D41:E41"/>
    <mergeCell ref="F41:G41"/>
    <mergeCell ref="H41:I41"/>
    <mergeCell ref="A44:C44"/>
    <mergeCell ref="D44:E44"/>
    <mergeCell ref="F44:G44"/>
    <mergeCell ref="H44:I44"/>
    <mergeCell ref="A43:C43"/>
    <mergeCell ref="D43:E43"/>
    <mergeCell ref="F43:G43"/>
    <mergeCell ref="H43:I43"/>
    <mergeCell ref="A46:C46"/>
    <mergeCell ref="D46:E46"/>
    <mergeCell ref="F46:G46"/>
    <mergeCell ref="H46:I46"/>
    <mergeCell ref="A45:C45"/>
    <mergeCell ref="D45:E45"/>
    <mergeCell ref="F45:G45"/>
    <mergeCell ref="H45:I45"/>
    <mergeCell ref="A48:C48"/>
    <mergeCell ref="D48:E48"/>
    <mergeCell ref="F48:G48"/>
    <mergeCell ref="H48:I48"/>
    <mergeCell ref="A47:C47"/>
    <mergeCell ref="D47:E47"/>
    <mergeCell ref="F47:G47"/>
    <mergeCell ref="H47:I47"/>
    <mergeCell ref="A50:C50"/>
    <mergeCell ref="D50:E50"/>
    <mergeCell ref="F50:G50"/>
    <mergeCell ref="H50:I50"/>
    <mergeCell ref="A49:C49"/>
    <mergeCell ref="D49:E49"/>
    <mergeCell ref="F49:G49"/>
    <mergeCell ref="H49:I49"/>
  </mergeCells>
  <printOptions horizontalCentered="1"/>
  <pageMargins left="0.7480314960629921" right="0.7480314960629921" top="0.8267716535433072" bottom="0.7480314960629921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Zeros="0" zoomScale="85" zoomScaleNormal="85" zoomScalePageLayoutView="0" workbookViewId="0" topLeftCell="A34">
      <selection activeCell="H58" sqref="H58"/>
    </sheetView>
  </sheetViews>
  <sheetFormatPr defaultColWidth="8.88671875" defaultRowHeight="13.5"/>
  <cols>
    <col min="2" max="2" width="7.10546875" style="0" customWidth="1"/>
    <col min="3" max="3" width="13.5546875" style="0" customWidth="1"/>
    <col min="4" max="4" width="9.21484375" style="0" customWidth="1"/>
    <col min="10" max="10" width="12.5546875" style="0" customWidth="1"/>
    <col min="11" max="11" width="11.77734375" style="0" customWidth="1"/>
    <col min="12" max="12" width="14.77734375" style="0" customWidth="1"/>
  </cols>
  <sheetData>
    <row r="1" spans="1:12" ht="22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2.5" customHeight="1">
      <c r="A2" s="11" t="s">
        <v>329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2.5" customHeight="1">
      <c r="A3" s="650" t="s">
        <v>330</v>
      </c>
      <c r="B3" s="651"/>
      <c r="C3" s="29" t="s">
        <v>331</v>
      </c>
      <c r="D3" s="650" t="s">
        <v>332</v>
      </c>
      <c r="E3" s="652"/>
      <c r="F3" s="652"/>
      <c r="G3" s="652"/>
      <c r="H3" s="652"/>
      <c r="I3" s="652"/>
      <c r="J3" s="652"/>
      <c r="K3" s="652"/>
      <c r="L3" s="651"/>
    </row>
    <row r="4" spans="1:12" ht="22.5" customHeight="1">
      <c r="A4" s="635" t="s">
        <v>359</v>
      </c>
      <c r="B4" s="653"/>
      <c r="C4" s="568" t="s">
        <v>360</v>
      </c>
      <c r="D4" s="654" t="s">
        <v>361</v>
      </c>
      <c r="E4" s="655"/>
      <c r="F4" s="655"/>
      <c r="G4" s="655"/>
      <c r="H4" s="655"/>
      <c r="I4" s="655"/>
      <c r="J4" s="655"/>
      <c r="K4" s="655"/>
      <c r="L4" s="656"/>
    </row>
    <row r="5" spans="1:12" ht="22.5" customHeight="1">
      <c r="A5" s="644"/>
      <c r="B5" s="646"/>
      <c r="C5" s="30"/>
      <c r="D5" s="644" t="s">
        <v>362</v>
      </c>
      <c r="E5" s="645"/>
      <c r="F5" s="645"/>
      <c r="G5" s="645"/>
      <c r="H5" s="645"/>
      <c r="I5" s="645"/>
      <c r="J5" s="645"/>
      <c r="K5" s="645"/>
      <c r="L5" s="646"/>
    </row>
    <row r="6" spans="1:12" ht="22.5" customHeight="1">
      <c r="A6" s="641"/>
      <c r="B6" s="643"/>
      <c r="C6" s="31"/>
      <c r="D6" s="641" t="s">
        <v>363</v>
      </c>
      <c r="E6" s="642"/>
      <c r="F6" s="642"/>
      <c r="G6" s="642"/>
      <c r="H6" s="642"/>
      <c r="I6" s="642"/>
      <c r="J6" s="642"/>
      <c r="K6" s="642"/>
      <c r="L6" s="643"/>
    </row>
    <row r="7" spans="1:12" ht="22.5" customHeight="1">
      <c r="A7" s="628" t="s">
        <v>364</v>
      </c>
      <c r="B7" s="629"/>
      <c r="C7" s="568" t="s">
        <v>365</v>
      </c>
      <c r="D7" s="644" t="s">
        <v>366</v>
      </c>
      <c r="E7" s="645"/>
      <c r="F7" s="645"/>
      <c r="G7" s="645"/>
      <c r="H7" s="645"/>
      <c r="I7" s="645"/>
      <c r="J7" s="645"/>
      <c r="K7" s="645"/>
      <c r="L7" s="646"/>
    </row>
    <row r="8" spans="1:12" ht="22.5" customHeight="1">
      <c r="A8" s="644"/>
      <c r="B8" s="646"/>
      <c r="C8" s="30"/>
      <c r="D8" s="644" t="s">
        <v>367</v>
      </c>
      <c r="E8" s="645"/>
      <c r="F8" s="645"/>
      <c r="G8" s="645"/>
      <c r="H8" s="645"/>
      <c r="I8" s="645"/>
      <c r="J8" s="645"/>
      <c r="K8" s="645"/>
      <c r="L8" s="646"/>
    </row>
    <row r="9" spans="1:12" ht="22.5" customHeight="1">
      <c r="A9" s="641"/>
      <c r="B9" s="643"/>
      <c r="C9" s="31"/>
      <c r="D9" s="641" t="s">
        <v>368</v>
      </c>
      <c r="E9" s="642"/>
      <c r="F9" s="642"/>
      <c r="G9" s="642"/>
      <c r="H9" s="642"/>
      <c r="I9" s="642"/>
      <c r="J9" s="642"/>
      <c r="K9" s="642"/>
      <c r="L9" s="643"/>
    </row>
    <row r="10" spans="1:12" ht="22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22.5" customHeight="1">
      <c r="A11" s="11" t="s">
        <v>333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2.5" customHeight="1">
      <c r="A12" s="650" t="s">
        <v>330</v>
      </c>
      <c r="B12" s="651"/>
      <c r="C12" s="29" t="s">
        <v>331</v>
      </c>
      <c r="D12" s="650" t="s">
        <v>332</v>
      </c>
      <c r="E12" s="652"/>
      <c r="F12" s="652"/>
      <c r="G12" s="652"/>
      <c r="H12" s="652"/>
      <c r="I12" s="652"/>
      <c r="J12" s="652"/>
      <c r="K12" s="652"/>
      <c r="L12" s="651"/>
    </row>
    <row r="13" spans="1:12" ht="22.5" customHeight="1">
      <c r="A13" s="628" t="s">
        <v>369</v>
      </c>
      <c r="B13" s="629"/>
      <c r="C13" s="568" t="s">
        <v>375</v>
      </c>
      <c r="D13" s="644" t="s">
        <v>371</v>
      </c>
      <c r="E13" s="645"/>
      <c r="F13" s="645"/>
      <c r="G13" s="645"/>
      <c r="H13" s="645"/>
      <c r="I13" s="645"/>
      <c r="J13" s="645"/>
      <c r="K13" s="645"/>
      <c r="L13" s="646"/>
    </row>
    <row r="14" spans="1:12" ht="22.5" customHeight="1">
      <c r="A14" s="628"/>
      <c r="B14" s="629"/>
      <c r="C14" s="568"/>
      <c r="D14" s="644" t="s">
        <v>372</v>
      </c>
      <c r="E14" s="645"/>
      <c r="F14" s="645"/>
      <c r="G14" s="645"/>
      <c r="H14" s="645"/>
      <c r="I14" s="645"/>
      <c r="J14" s="645"/>
      <c r="K14" s="645"/>
      <c r="L14" s="646"/>
    </row>
    <row r="15" spans="1:12" ht="22.5" customHeight="1">
      <c r="A15" s="637"/>
      <c r="B15" s="638"/>
      <c r="C15" s="569"/>
      <c r="D15" s="641" t="s">
        <v>373</v>
      </c>
      <c r="E15" s="642"/>
      <c r="F15" s="642"/>
      <c r="G15" s="642"/>
      <c r="H15" s="642"/>
      <c r="I15" s="642"/>
      <c r="J15" s="642"/>
      <c r="K15" s="642"/>
      <c r="L15" s="643"/>
    </row>
    <row r="16" spans="1:12" ht="22.5" customHeight="1">
      <c r="A16" s="635" t="s">
        <v>374</v>
      </c>
      <c r="B16" s="636"/>
      <c r="C16" s="568" t="s">
        <v>375</v>
      </c>
      <c r="D16" s="630" t="s">
        <v>376</v>
      </c>
      <c r="E16" s="633"/>
      <c r="F16" s="633"/>
      <c r="G16" s="633"/>
      <c r="H16" s="633"/>
      <c r="I16" s="633"/>
      <c r="J16" s="633"/>
      <c r="K16" s="633"/>
      <c r="L16" s="634"/>
    </row>
    <row r="17" spans="1:12" ht="22.5" customHeight="1">
      <c r="A17" s="566"/>
      <c r="B17" s="567"/>
      <c r="C17" s="568"/>
      <c r="D17" s="630" t="s">
        <v>377</v>
      </c>
      <c r="E17" s="633"/>
      <c r="F17" s="633"/>
      <c r="G17" s="633"/>
      <c r="H17" s="633"/>
      <c r="I17" s="633"/>
      <c r="J17" s="633"/>
      <c r="K17" s="633"/>
      <c r="L17" s="634"/>
    </row>
    <row r="18" spans="1:12" ht="22.5" customHeight="1">
      <c r="A18" s="565"/>
      <c r="B18" s="564"/>
      <c r="C18" s="569"/>
      <c r="D18" s="625" t="s">
        <v>378</v>
      </c>
      <c r="E18" s="626"/>
      <c r="F18" s="626"/>
      <c r="G18" s="626"/>
      <c r="H18" s="626"/>
      <c r="I18" s="626"/>
      <c r="J18" s="626"/>
      <c r="K18" s="626"/>
      <c r="L18" s="627"/>
    </row>
    <row r="19" spans="1:12" ht="22.5" customHeight="1">
      <c r="A19" s="635" t="s">
        <v>379</v>
      </c>
      <c r="B19" s="636"/>
      <c r="C19" s="568" t="s">
        <v>381</v>
      </c>
      <c r="D19" s="630" t="s">
        <v>376</v>
      </c>
      <c r="E19" s="633"/>
      <c r="F19" s="633"/>
      <c r="G19" s="633"/>
      <c r="H19" s="633"/>
      <c r="I19" s="633"/>
      <c r="J19" s="633"/>
      <c r="K19" s="633"/>
      <c r="L19" s="634"/>
    </row>
    <row r="20" spans="1:12" ht="22.5" customHeight="1">
      <c r="A20" s="566"/>
      <c r="B20" s="567"/>
      <c r="C20" s="568"/>
      <c r="D20" s="630" t="s">
        <v>382</v>
      </c>
      <c r="E20" s="633"/>
      <c r="F20" s="633"/>
      <c r="G20" s="633"/>
      <c r="H20" s="633"/>
      <c r="I20" s="633"/>
      <c r="J20" s="633"/>
      <c r="K20" s="633"/>
      <c r="L20" s="634"/>
    </row>
    <row r="21" spans="1:12" ht="22.5" customHeight="1">
      <c r="A21" s="566"/>
      <c r="B21" s="567"/>
      <c r="C21" s="568"/>
      <c r="D21" s="630" t="s">
        <v>383</v>
      </c>
      <c r="E21" s="633"/>
      <c r="F21" s="633"/>
      <c r="G21" s="633"/>
      <c r="H21" s="633"/>
      <c r="I21" s="633"/>
      <c r="J21" s="633"/>
      <c r="K21" s="633"/>
      <c r="L21" s="634"/>
    </row>
    <row r="22" spans="1:12" ht="22.5" customHeight="1">
      <c r="A22" s="566"/>
      <c r="B22" s="567"/>
      <c r="C22" s="568"/>
      <c r="D22" s="630" t="s">
        <v>384</v>
      </c>
      <c r="E22" s="633"/>
      <c r="F22" s="633"/>
      <c r="G22" s="633"/>
      <c r="H22" s="633"/>
      <c r="I22" s="633"/>
      <c r="J22" s="633"/>
      <c r="K22" s="633"/>
      <c r="L22" s="634"/>
    </row>
    <row r="23" spans="1:12" ht="22.5" customHeight="1">
      <c r="A23" s="566"/>
      <c r="B23" s="567"/>
      <c r="C23" s="568"/>
      <c r="D23" s="630" t="s">
        <v>385</v>
      </c>
      <c r="E23" s="633"/>
      <c r="F23" s="633"/>
      <c r="G23" s="633"/>
      <c r="H23" s="633"/>
      <c r="I23" s="633"/>
      <c r="J23" s="633"/>
      <c r="K23" s="633"/>
      <c r="L23" s="634"/>
    </row>
    <row r="24" spans="1:12" ht="22.5" customHeight="1">
      <c r="A24" s="565"/>
      <c r="B24" s="564"/>
      <c r="C24" s="569"/>
      <c r="D24" s="625" t="s">
        <v>386</v>
      </c>
      <c r="E24" s="626"/>
      <c r="F24" s="626"/>
      <c r="G24" s="626"/>
      <c r="H24" s="626"/>
      <c r="I24" s="626"/>
      <c r="J24" s="626"/>
      <c r="K24" s="626"/>
      <c r="L24" s="627"/>
    </row>
    <row r="25" spans="1:12" ht="22.5" customHeight="1">
      <c r="A25" s="628" t="s">
        <v>387</v>
      </c>
      <c r="B25" s="629"/>
      <c r="C25" s="568" t="s">
        <v>381</v>
      </c>
      <c r="D25" s="630" t="s">
        <v>376</v>
      </c>
      <c r="E25" s="631"/>
      <c r="F25" s="631"/>
      <c r="G25" s="631"/>
      <c r="H25" s="631"/>
      <c r="I25" s="631"/>
      <c r="J25" s="631"/>
      <c r="K25" s="631"/>
      <c r="L25" s="632"/>
    </row>
    <row r="26" spans="1:12" ht="22.5" customHeight="1">
      <c r="A26" s="637"/>
      <c r="B26" s="638"/>
      <c r="C26" s="569"/>
      <c r="D26" s="625" t="s">
        <v>388</v>
      </c>
      <c r="E26" s="639"/>
      <c r="F26" s="639"/>
      <c r="G26" s="639"/>
      <c r="H26" s="639"/>
      <c r="I26" s="639"/>
      <c r="J26" s="639"/>
      <c r="K26" s="639"/>
      <c r="L26" s="640"/>
    </row>
    <row r="27" spans="1:12" ht="22.5" customHeight="1">
      <c r="A27" s="628" t="s">
        <v>389</v>
      </c>
      <c r="B27" s="629"/>
      <c r="C27" s="568" t="s">
        <v>381</v>
      </c>
      <c r="D27" s="630" t="s">
        <v>376</v>
      </c>
      <c r="E27" s="631"/>
      <c r="F27" s="631"/>
      <c r="G27" s="631"/>
      <c r="H27" s="631"/>
      <c r="I27" s="631"/>
      <c r="J27" s="631"/>
      <c r="K27" s="631"/>
      <c r="L27" s="632"/>
    </row>
    <row r="28" spans="1:12" ht="22.5" customHeight="1">
      <c r="A28" s="628"/>
      <c r="B28" s="629"/>
      <c r="C28" s="568"/>
      <c r="D28" s="630" t="s">
        <v>390</v>
      </c>
      <c r="E28" s="631"/>
      <c r="F28" s="631"/>
      <c r="G28" s="631"/>
      <c r="H28" s="631"/>
      <c r="I28" s="631"/>
      <c r="J28" s="631"/>
      <c r="K28" s="631"/>
      <c r="L28" s="632"/>
    </row>
    <row r="29" spans="1:12" ht="22.5" customHeight="1">
      <c r="A29" s="637"/>
      <c r="B29" s="638"/>
      <c r="C29" s="569"/>
      <c r="D29" s="625" t="s">
        <v>391</v>
      </c>
      <c r="E29" s="639"/>
      <c r="F29" s="639"/>
      <c r="G29" s="639"/>
      <c r="H29" s="639"/>
      <c r="I29" s="639"/>
      <c r="J29" s="639"/>
      <c r="K29" s="639"/>
      <c r="L29" s="640"/>
    </row>
    <row r="30" spans="1:12" ht="22.5" customHeight="1">
      <c r="A30" s="628" t="s">
        <v>392</v>
      </c>
      <c r="B30" s="629"/>
      <c r="C30" s="568" t="s">
        <v>393</v>
      </c>
      <c r="D30" s="630" t="s">
        <v>376</v>
      </c>
      <c r="E30" s="631"/>
      <c r="F30" s="631"/>
      <c r="G30" s="631"/>
      <c r="H30" s="631"/>
      <c r="I30" s="631"/>
      <c r="J30" s="631"/>
      <c r="K30" s="631"/>
      <c r="L30" s="632"/>
    </row>
    <row r="31" spans="1:12" ht="22.5" customHeight="1">
      <c r="A31" s="565"/>
      <c r="B31" s="564"/>
      <c r="C31" s="569"/>
      <c r="D31" s="625" t="s">
        <v>394</v>
      </c>
      <c r="E31" s="626"/>
      <c r="F31" s="626"/>
      <c r="G31" s="626"/>
      <c r="H31" s="626"/>
      <c r="I31" s="626"/>
      <c r="J31" s="626"/>
      <c r="K31" s="626"/>
      <c r="L31" s="627"/>
    </row>
    <row r="32" spans="1:12" ht="22.5" customHeight="1">
      <c r="A32" s="635" t="s">
        <v>395</v>
      </c>
      <c r="B32" s="636"/>
      <c r="C32" s="568" t="s">
        <v>381</v>
      </c>
      <c r="D32" s="630" t="s">
        <v>376</v>
      </c>
      <c r="E32" s="633"/>
      <c r="F32" s="633"/>
      <c r="G32" s="633"/>
      <c r="H32" s="633"/>
      <c r="I32" s="633"/>
      <c r="J32" s="633"/>
      <c r="K32" s="633"/>
      <c r="L32" s="634"/>
    </row>
    <row r="33" spans="1:12" ht="22.5" customHeight="1">
      <c r="A33" s="565"/>
      <c r="B33" s="564"/>
      <c r="C33" s="569"/>
      <c r="D33" s="625" t="s">
        <v>396</v>
      </c>
      <c r="E33" s="626"/>
      <c r="F33" s="626"/>
      <c r="G33" s="626"/>
      <c r="H33" s="626"/>
      <c r="I33" s="626"/>
      <c r="J33" s="626"/>
      <c r="K33" s="626"/>
      <c r="L33" s="627"/>
    </row>
    <row r="34" spans="1:12" ht="22.5" customHeight="1">
      <c r="A34" s="635" t="s">
        <v>397</v>
      </c>
      <c r="B34" s="636"/>
      <c r="C34" s="568" t="s">
        <v>381</v>
      </c>
      <c r="D34" s="647" t="s">
        <v>398</v>
      </c>
      <c r="E34" s="648"/>
      <c r="F34" s="648"/>
      <c r="G34" s="648"/>
      <c r="H34" s="648"/>
      <c r="I34" s="648"/>
      <c r="J34" s="648"/>
      <c r="K34" s="648"/>
      <c r="L34" s="649"/>
    </row>
    <row r="35" spans="1:12" ht="22.5" customHeight="1">
      <c r="A35" s="565"/>
      <c r="B35" s="564"/>
      <c r="C35" s="569"/>
      <c r="D35" s="625" t="s">
        <v>399</v>
      </c>
      <c r="E35" s="626"/>
      <c r="F35" s="626"/>
      <c r="G35" s="626"/>
      <c r="H35" s="626"/>
      <c r="I35" s="626"/>
      <c r="J35" s="626"/>
      <c r="K35" s="626"/>
      <c r="L35" s="627"/>
    </row>
    <row r="36" spans="1:12" ht="22.5" customHeight="1">
      <c r="A36" s="635" t="s">
        <v>400</v>
      </c>
      <c r="B36" s="636"/>
      <c r="C36" s="568" t="s">
        <v>381</v>
      </c>
      <c r="D36" s="630" t="s">
        <v>376</v>
      </c>
      <c r="E36" s="633"/>
      <c r="F36" s="633"/>
      <c r="G36" s="633"/>
      <c r="H36" s="633"/>
      <c r="I36" s="633"/>
      <c r="J36" s="633"/>
      <c r="K36" s="633"/>
      <c r="L36" s="634"/>
    </row>
    <row r="37" spans="1:12" ht="22.5" customHeight="1">
      <c r="A37" s="565"/>
      <c r="B37" s="564"/>
      <c r="C37" s="569"/>
      <c r="D37" s="625" t="s">
        <v>401</v>
      </c>
      <c r="E37" s="626"/>
      <c r="F37" s="626"/>
      <c r="G37" s="626"/>
      <c r="H37" s="626"/>
      <c r="I37" s="626"/>
      <c r="J37" s="626"/>
      <c r="K37" s="626"/>
      <c r="L37" s="627"/>
    </row>
    <row r="38" spans="1:12" ht="22.5" customHeight="1">
      <c r="A38" s="635" t="s">
        <v>402</v>
      </c>
      <c r="B38" s="636"/>
      <c r="C38" s="568" t="s">
        <v>393</v>
      </c>
      <c r="D38" s="630" t="s">
        <v>376</v>
      </c>
      <c r="E38" s="633"/>
      <c r="F38" s="633"/>
      <c r="G38" s="633"/>
      <c r="H38" s="633"/>
      <c r="I38" s="633"/>
      <c r="J38" s="633"/>
      <c r="K38" s="633"/>
      <c r="L38" s="634"/>
    </row>
    <row r="39" spans="1:12" ht="22.5" customHeight="1">
      <c r="A39" s="565"/>
      <c r="B39" s="564"/>
      <c r="C39" s="569"/>
      <c r="D39" s="625" t="s">
        <v>403</v>
      </c>
      <c r="E39" s="626"/>
      <c r="F39" s="626"/>
      <c r="G39" s="626"/>
      <c r="H39" s="626"/>
      <c r="I39" s="626"/>
      <c r="J39" s="626"/>
      <c r="K39" s="626"/>
      <c r="L39" s="627"/>
    </row>
    <row r="40" spans="1:12" ht="22.5" customHeight="1">
      <c r="A40" s="635" t="s">
        <v>404</v>
      </c>
      <c r="B40" s="636"/>
      <c r="C40" s="568" t="s">
        <v>380</v>
      </c>
      <c r="D40" s="630" t="s">
        <v>376</v>
      </c>
      <c r="E40" s="633"/>
      <c r="F40" s="633"/>
      <c r="G40" s="633"/>
      <c r="H40" s="633"/>
      <c r="I40" s="633"/>
      <c r="J40" s="633"/>
      <c r="K40" s="633"/>
      <c r="L40" s="634"/>
    </row>
    <row r="41" spans="1:12" ht="22.5" customHeight="1">
      <c r="A41" s="566"/>
      <c r="B41" s="567"/>
      <c r="C41" s="568"/>
      <c r="D41" s="630" t="s">
        <v>405</v>
      </c>
      <c r="E41" s="633"/>
      <c r="F41" s="633"/>
      <c r="G41" s="633"/>
      <c r="H41" s="633"/>
      <c r="I41" s="633"/>
      <c r="J41" s="633"/>
      <c r="K41" s="633"/>
      <c r="L41" s="634"/>
    </row>
    <row r="42" spans="1:12" ht="22.5" customHeight="1">
      <c r="A42" s="565"/>
      <c r="B42" s="564"/>
      <c r="C42" s="569"/>
      <c r="D42" s="625" t="s">
        <v>406</v>
      </c>
      <c r="E42" s="626"/>
      <c r="F42" s="626"/>
      <c r="G42" s="626"/>
      <c r="H42" s="626"/>
      <c r="I42" s="626"/>
      <c r="J42" s="626"/>
      <c r="K42" s="626"/>
      <c r="L42" s="627"/>
    </row>
    <row r="43" spans="1:12" ht="22.5" customHeight="1">
      <c r="A43" s="635" t="s">
        <v>407</v>
      </c>
      <c r="B43" s="636"/>
      <c r="C43" s="568" t="s">
        <v>370</v>
      </c>
      <c r="D43" s="630" t="s">
        <v>376</v>
      </c>
      <c r="E43" s="633"/>
      <c r="F43" s="633"/>
      <c r="G43" s="633"/>
      <c r="H43" s="633"/>
      <c r="I43" s="633"/>
      <c r="J43" s="633"/>
      <c r="K43" s="633"/>
      <c r="L43" s="634"/>
    </row>
    <row r="44" spans="1:12" ht="22.5" customHeight="1">
      <c r="A44" s="566"/>
      <c r="B44" s="567"/>
      <c r="C44" s="568"/>
      <c r="D44" s="630" t="s">
        <v>408</v>
      </c>
      <c r="E44" s="633"/>
      <c r="F44" s="633"/>
      <c r="G44" s="633"/>
      <c r="H44" s="633"/>
      <c r="I44" s="633"/>
      <c r="J44" s="633"/>
      <c r="K44" s="633"/>
      <c r="L44" s="634"/>
    </row>
    <row r="45" spans="1:12" ht="22.5" customHeight="1">
      <c r="A45" s="566"/>
      <c r="B45" s="567"/>
      <c r="C45" s="568"/>
      <c r="D45" s="630" t="s">
        <v>409</v>
      </c>
      <c r="E45" s="633"/>
      <c r="F45" s="633"/>
      <c r="G45" s="633"/>
      <c r="H45" s="633"/>
      <c r="I45" s="633"/>
      <c r="J45" s="633"/>
      <c r="K45" s="633"/>
      <c r="L45" s="634"/>
    </row>
    <row r="46" spans="1:12" ht="22.5" customHeight="1">
      <c r="A46" s="566"/>
      <c r="B46" s="567"/>
      <c r="C46" s="568"/>
      <c r="D46" s="630" t="s">
        <v>410</v>
      </c>
      <c r="E46" s="633"/>
      <c r="F46" s="633"/>
      <c r="G46" s="633"/>
      <c r="H46" s="633"/>
      <c r="I46" s="633"/>
      <c r="J46" s="633"/>
      <c r="K46" s="633"/>
      <c r="L46" s="634"/>
    </row>
    <row r="47" spans="1:12" ht="22.5" customHeight="1">
      <c r="A47" s="628"/>
      <c r="B47" s="629"/>
      <c r="C47" s="568"/>
      <c r="D47" s="630" t="s">
        <v>411</v>
      </c>
      <c r="E47" s="631"/>
      <c r="F47" s="631"/>
      <c r="G47" s="631"/>
      <c r="H47" s="631"/>
      <c r="I47" s="631"/>
      <c r="J47" s="631"/>
      <c r="K47" s="631"/>
      <c r="L47" s="632"/>
    </row>
    <row r="48" spans="1:12" ht="22.5" customHeight="1">
      <c r="A48" s="565"/>
      <c r="B48" s="564"/>
      <c r="C48" s="569"/>
      <c r="D48" s="625" t="s">
        <v>412</v>
      </c>
      <c r="E48" s="626"/>
      <c r="F48" s="626"/>
      <c r="G48" s="626"/>
      <c r="H48" s="626"/>
      <c r="I48" s="626"/>
      <c r="J48" s="626"/>
      <c r="K48" s="626"/>
      <c r="L48" s="627"/>
    </row>
    <row r="49" spans="1:12" ht="22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22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22.5" customHeight="1">
      <c r="A51" s="11" t="s">
        <v>334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22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4" t="s">
        <v>335</v>
      </c>
    </row>
    <row r="53" spans="1:12" ht="22.5" customHeight="1">
      <c r="A53" s="619" t="s">
        <v>336</v>
      </c>
      <c r="B53" s="620"/>
      <c r="C53" s="36" t="s">
        <v>337</v>
      </c>
      <c r="D53" s="619" t="s">
        <v>338</v>
      </c>
      <c r="E53" s="620"/>
      <c r="F53" s="619" t="s">
        <v>339</v>
      </c>
      <c r="G53" s="620"/>
      <c r="H53" s="619" t="s">
        <v>340</v>
      </c>
      <c r="I53" s="620"/>
      <c r="J53" s="619" t="s">
        <v>341</v>
      </c>
      <c r="K53" s="620"/>
      <c r="L53" s="36" t="s">
        <v>342</v>
      </c>
    </row>
    <row r="54" spans="1:12" ht="22.5" customHeight="1">
      <c r="A54" s="619" t="s">
        <v>343</v>
      </c>
      <c r="B54" s="620"/>
      <c r="C54" s="37" t="s">
        <v>413</v>
      </c>
      <c r="D54" s="621" t="s">
        <v>416</v>
      </c>
      <c r="E54" s="622"/>
      <c r="F54" s="621" t="s">
        <v>417</v>
      </c>
      <c r="G54" s="622"/>
      <c r="H54" s="621" t="s">
        <v>414</v>
      </c>
      <c r="I54" s="622"/>
      <c r="J54" s="617"/>
      <c r="K54" s="618"/>
      <c r="L54" s="408">
        <v>57</v>
      </c>
    </row>
    <row r="55" spans="1:12" ht="22.5" customHeight="1">
      <c r="A55" s="619" t="s">
        <v>344</v>
      </c>
      <c r="B55" s="620"/>
      <c r="C55" s="37" t="s">
        <v>629</v>
      </c>
      <c r="D55" s="621" t="s">
        <v>628</v>
      </c>
      <c r="E55" s="622"/>
      <c r="F55" s="621" t="s">
        <v>627</v>
      </c>
      <c r="G55" s="622"/>
      <c r="H55" s="621" t="s">
        <v>415</v>
      </c>
      <c r="I55" s="622"/>
      <c r="J55" s="623"/>
      <c r="K55" s="624"/>
      <c r="L55" s="410"/>
    </row>
    <row r="56" spans="1:12" ht="22.5" customHeight="1">
      <c r="A56" s="28" t="s">
        <v>345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22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22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</sheetData>
  <sheetProtection/>
  <mergeCells count="85">
    <mergeCell ref="A40:B40"/>
    <mergeCell ref="A43:B43"/>
    <mergeCell ref="A3:B3"/>
    <mergeCell ref="D3:L3"/>
    <mergeCell ref="A4:B4"/>
    <mergeCell ref="D4:L4"/>
    <mergeCell ref="A36:B36"/>
    <mergeCell ref="A38:B38"/>
    <mergeCell ref="A7:B7"/>
    <mergeCell ref="D7:L7"/>
    <mergeCell ref="A8:B8"/>
    <mergeCell ref="D8:L8"/>
    <mergeCell ref="A5:B5"/>
    <mergeCell ref="D5:L5"/>
    <mergeCell ref="A6:B6"/>
    <mergeCell ref="D6:L6"/>
    <mergeCell ref="A9:B9"/>
    <mergeCell ref="D9:L9"/>
    <mergeCell ref="D16:L16"/>
    <mergeCell ref="D17:L17"/>
    <mergeCell ref="A16:B16"/>
    <mergeCell ref="A12:B12"/>
    <mergeCell ref="D12:L12"/>
    <mergeCell ref="A13:B13"/>
    <mergeCell ref="D13:L13"/>
    <mergeCell ref="A14:B14"/>
    <mergeCell ref="D44:L44"/>
    <mergeCell ref="D34:L34"/>
    <mergeCell ref="D35:L35"/>
    <mergeCell ref="D36:L36"/>
    <mergeCell ref="D37:L37"/>
    <mergeCell ref="D38:L38"/>
    <mergeCell ref="D39:L39"/>
    <mergeCell ref="D42:L42"/>
    <mergeCell ref="D43:L43"/>
    <mergeCell ref="D31:L31"/>
    <mergeCell ref="D32:L32"/>
    <mergeCell ref="D33:L33"/>
    <mergeCell ref="D14:L14"/>
    <mergeCell ref="D19:L19"/>
    <mergeCell ref="D20:L20"/>
    <mergeCell ref="D21:L21"/>
    <mergeCell ref="A15:B15"/>
    <mergeCell ref="D15:L15"/>
    <mergeCell ref="A25:B25"/>
    <mergeCell ref="D25:L25"/>
    <mergeCell ref="D22:L22"/>
    <mergeCell ref="D23:L23"/>
    <mergeCell ref="D24:L24"/>
    <mergeCell ref="A19:B19"/>
    <mergeCell ref="D18:L18"/>
    <mergeCell ref="A28:B28"/>
    <mergeCell ref="D28:L28"/>
    <mergeCell ref="A29:B29"/>
    <mergeCell ref="D29:L29"/>
    <mergeCell ref="A26:B26"/>
    <mergeCell ref="D26:L26"/>
    <mergeCell ref="A27:B27"/>
    <mergeCell ref="D27:L27"/>
    <mergeCell ref="A30:B30"/>
    <mergeCell ref="D30:L30"/>
    <mergeCell ref="A47:B47"/>
    <mergeCell ref="D47:L47"/>
    <mergeCell ref="D45:L45"/>
    <mergeCell ref="D46:L46"/>
    <mergeCell ref="A32:B32"/>
    <mergeCell ref="A34:B34"/>
    <mergeCell ref="D40:L40"/>
    <mergeCell ref="D41:L41"/>
    <mergeCell ref="D48:L48"/>
    <mergeCell ref="A53:B53"/>
    <mergeCell ref="D53:E53"/>
    <mergeCell ref="F53:G53"/>
    <mergeCell ref="H53:I53"/>
    <mergeCell ref="J53:K53"/>
    <mergeCell ref="J54:K54"/>
    <mergeCell ref="A55:B55"/>
    <mergeCell ref="D55:E55"/>
    <mergeCell ref="F55:G55"/>
    <mergeCell ref="H55:I55"/>
    <mergeCell ref="J55:K55"/>
    <mergeCell ref="A54:B54"/>
    <mergeCell ref="D54:E54"/>
    <mergeCell ref="F54:G54"/>
    <mergeCell ref="H54:I54"/>
  </mergeCells>
  <printOptions horizontalCentered="1"/>
  <pageMargins left="0.48" right="0.45" top="0.5" bottom="0.7480314960629921" header="0.31" footer="0.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showZeros="0" zoomScalePageLayoutView="0" workbookViewId="0" topLeftCell="A85">
      <selection activeCell="D31" sqref="D31"/>
    </sheetView>
  </sheetViews>
  <sheetFormatPr defaultColWidth="7.5546875" defaultRowHeight="11.25" customHeight="1"/>
  <cols>
    <col min="1" max="1" width="2.88671875" style="28" customWidth="1"/>
    <col min="2" max="2" width="17.6640625" style="28" customWidth="1"/>
    <col min="3" max="3" width="14.99609375" style="28" customWidth="1"/>
    <col min="4" max="4" width="13.88671875" style="28" customWidth="1"/>
    <col min="5" max="5" width="2.3359375" style="28" customWidth="1"/>
    <col min="6" max="6" width="3.10546875" style="28" customWidth="1"/>
    <col min="7" max="7" width="17.6640625" style="28" customWidth="1"/>
    <col min="8" max="9" width="14.99609375" style="28" customWidth="1"/>
    <col min="10" max="10" width="21.3359375" style="28" customWidth="1"/>
    <col min="11" max="16384" width="7.5546875" style="28" customWidth="1"/>
  </cols>
  <sheetData>
    <row r="1" spans="1:9" ht="30" customHeight="1">
      <c r="A1" s="667" t="s">
        <v>15</v>
      </c>
      <c r="B1" s="667"/>
      <c r="C1" s="667"/>
      <c r="D1" s="667"/>
      <c r="E1" s="667"/>
      <c r="F1" s="667"/>
      <c r="G1" s="667"/>
      <c r="H1" s="667"/>
      <c r="I1" s="667"/>
    </row>
    <row r="2" spans="1:9" s="13" customFormat="1" ht="11.25" customHeight="1">
      <c r="A2" s="668" t="s">
        <v>630</v>
      </c>
      <c r="B2" s="668"/>
      <c r="C2" s="668"/>
      <c r="D2" s="668"/>
      <c r="E2" s="668"/>
      <c r="F2" s="668"/>
      <c r="G2" s="668"/>
      <c r="H2" s="668"/>
      <c r="I2" s="668"/>
    </row>
    <row r="3" spans="1:9" s="13" customFormat="1" ht="11.25" customHeight="1">
      <c r="A3" s="668" t="s">
        <v>633</v>
      </c>
      <c r="B3" s="668"/>
      <c r="C3" s="668"/>
      <c r="D3" s="668"/>
      <c r="E3" s="668"/>
      <c r="F3" s="668"/>
      <c r="G3" s="668"/>
      <c r="H3" s="668"/>
      <c r="I3" s="668"/>
    </row>
    <row r="4" spans="1:9" s="13" customFormat="1" ht="15.75" customHeight="1">
      <c r="A4" s="666" t="s">
        <v>846</v>
      </c>
      <c r="B4" s="666"/>
      <c r="I4" s="38" t="s">
        <v>847</v>
      </c>
    </row>
    <row r="5" spans="1:9" s="13" customFormat="1" ht="18" customHeight="1">
      <c r="A5" s="658" t="s">
        <v>346</v>
      </c>
      <c r="B5" s="659"/>
      <c r="C5" s="40" t="s">
        <v>631</v>
      </c>
      <c r="D5" s="40" t="s">
        <v>632</v>
      </c>
      <c r="E5" s="658" t="s">
        <v>347</v>
      </c>
      <c r="F5" s="661"/>
      <c r="G5" s="659"/>
      <c r="H5" s="40" t="s">
        <v>631</v>
      </c>
      <c r="I5" s="40" t="s">
        <v>632</v>
      </c>
    </row>
    <row r="6" spans="1:9" s="13" customFormat="1" ht="18" customHeight="1">
      <c r="A6" s="658" t="s">
        <v>348</v>
      </c>
      <c r="B6" s="659"/>
      <c r="C6" s="40" t="s">
        <v>349</v>
      </c>
      <c r="D6" s="40" t="s">
        <v>349</v>
      </c>
      <c r="E6" s="665" t="s">
        <v>348</v>
      </c>
      <c r="F6" s="661"/>
      <c r="G6" s="659"/>
      <c r="H6" s="40" t="s">
        <v>349</v>
      </c>
      <c r="I6" s="40" t="s">
        <v>349</v>
      </c>
    </row>
    <row r="7" spans="1:9" s="13" customFormat="1" ht="17.25" customHeight="1">
      <c r="A7" s="599" t="s">
        <v>350</v>
      </c>
      <c r="B7" s="599"/>
      <c r="C7" s="41">
        <f>SUM(C8:C10,C13,C15,C17:C18,C20,C22:C27,C30,C32,C34:C40,C43)-SUM(C11:C12,C14,C16,C19,C21,C28:C29,C31,C33,C41:C42,C44)</f>
        <v>13701274</v>
      </c>
      <c r="D7" s="41">
        <f>SUM(D8:D10,D13,D15,D17:D18,D20,D22:D27,D30,D32,D34:D40,D43)-SUM(D11:D12,D14,D16,D19,D21,D28:D29,D31,D33,D41:D42,D44)</f>
        <v>14261988</v>
      </c>
      <c r="E7" s="42"/>
      <c r="F7" s="599" t="s">
        <v>351</v>
      </c>
      <c r="G7" s="599"/>
      <c r="H7" s="43">
        <f>SUM(H8:H14,H16:H18,H20:H36)-SUM(H15,H19)</f>
        <v>12184369</v>
      </c>
      <c r="I7" s="43">
        <f>SUM(I8:I14,I16:I18,I20:I36)-SUM(I15,I19)</f>
        <v>7706448</v>
      </c>
    </row>
    <row r="8" spans="1:9" s="13" customFormat="1" ht="17.25" customHeight="1">
      <c r="A8" s="44">
        <v>1</v>
      </c>
      <c r="B8" s="45" t="s">
        <v>352</v>
      </c>
      <c r="C8" s="46">
        <f>'[1]2.신용(BS)'!D9+'[1]2.신용(BS)'!D10+'[1]3.일반(BS)'!D9</f>
        <v>614412</v>
      </c>
      <c r="D8" s="47">
        <f>'[1]2.신용(BS)'!E9+'[1]2.신용(BS)'!E10+'[1]3.일반(BS)'!E9</f>
        <v>752470</v>
      </c>
      <c r="E8" s="48"/>
      <c r="F8" s="49">
        <v>1</v>
      </c>
      <c r="G8" s="45" t="s">
        <v>353</v>
      </c>
      <c r="H8" s="50">
        <f>'[1]3.일반(BS)'!J8</f>
        <v>276525</v>
      </c>
      <c r="I8" s="50">
        <f>'[1]3.일반(BS)'!K8</f>
        <v>125151</v>
      </c>
    </row>
    <row r="9" spans="1:9" s="13" customFormat="1" ht="17.25" customHeight="1">
      <c r="A9" s="51">
        <v>2</v>
      </c>
      <c r="B9" s="52" t="s">
        <v>16</v>
      </c>
      <c r="C9" s="53">
        <f>'[1]2.신용(BS)'!D20+'[1]3.일반(BS)'!D11</f>
        <v>0</v>
      </c>
      <c r="D9" s="54">
        <f>'[1]2.신용(BS)'!E20+'[1]3.일반(BS)'!E11</f>
        <v>0</v>
      </c>
      <c r="E9" s="48"/>
      <c r="F9" s="55">
        <v>2</v>
      </c>
      <c r="G9" s="52" t="s">
        <v>354</v>
      </c>
      <c r="H9" s="56">
        <f>'[1]3.일반(BS)'!J9</f>
        <v>4507</v>
      </c>
      <c r="I9" s="56">
        <f>'[1]3.일반(BS)'!K9</f>
        <v>4844</v>
      </c>
    </row>
    <row r="10" spans="1:9" s="13" customFormat="1" ht="17.25" customHeight="1">
      <c r="A10" s="51">
        <v>3</v>
      </c>
      <c r="B10" s="52" t="s">
        <v>355</v>
      </c>
      <c r="C10" s="53">
        <f>'[1]3.일반(BS)'!D12</f>
        <v>5273229</v>
      </c>
      <c r="D10" s="54">
        <f>'[1]3.일반(BS)'!E12</f>
        <v>4935313</v>
      </c>
      <c r="E10" s="48"/>
      <c r="F10" s="55">
        <v>3</v>
      </c>
      <c r="G10" s="52" t="s">
        <v>356</v>
      </c>
      <c r="H10" s="56">
        <f>'[1]3.일반(BS)'!J10</f>
        <v>335503</v>
      </c>
      <c r="I10" s="56">
        <f>'[1]3.일반(BS)'!K10</f>
        <v>179680</v>
      </c>
    </row>
    <row r="11" spans="1:9" s="13" customFormat="1" ht="17.25" customHeight="1">
      <c r="A11" s="51"/>
      <c r="B11" s="57" t="s">
        <v>418</v>
      </c>
      <c r="C11" s="53">
        <f>'[1]3.일반(BS)'!D13</f>
        <v>192196</v>
      </c>
      <c r="D11" s="54">
        <f>'[1]3.일반(BS)'!E13</f>
        <v>328305</v>
      </c>
      <c r="E11" s="48"/>
      <c r="F11" s="55">
        <v>4</v>
      </c>
      <c r="G11" s="52" t="s">
        <v>17</v>
      </c>
      <c r="H11" s="56">
        <f>'[1]3.일반(BS)'!J11</f>
        <v>0</v>
      </c>
      <c r="I11" s="56">
        <f>'[1]3.일반(BS)'!K11</f>
        <v>0</v>
      </c>
    </row>
    <row r="12" spans="1:9" s="13" customFormat="1" ht="17.25" customHeight="1">
      <c r="A12" s="58"/>
      <c r="B12" s="57" t="s">
        <v>18</v>
      </c>
      <c r="C12" s="53">
        <f>'[1]3.일반(BS)'!D14</f>
        <v>0</v>
      </c>
      <c r="D12" s="54">
        <f>'[1]3.일반(BS)'!E14</f>
        <v>0</v>
      </c>
      <c r="E12" s="48"/>
      <c r="F12" s="55">
        <v>5</v>
      </c>
      <c r="G12" s="52" t="s">
        <v>419</v>
      </c>
      <c r="H12" s="56">
        <f>'[1]3.일반(BS)'!J12</f>
        <v>10434</v>
      </c>
      <c r="I12" s="56">
        <f>'[1]3.일반(BS)'!K12</f>
        <v>4833</v>
      </c>
    </row>
    <row r="13" spans="1:9" s="13" customFormat="1" ht="17.25" customHeight="1">
      <c r="A13" s="51">
        <v>4</v>
      </c>
      <c r="B13" s="52" t="s">
        <v>420</v>
      </c>
      <c r="C13" s="53">
        <f>SUM('[1]3.일반(BS)'!D38,'[1]3.일반(BS)'!D40,'[1]3.일반(BS)'!D42,'[1]3.일반(BS)'!D44:D45,'[1]3.일반(BS)'!D47:D49)</f>
        <v>1645879</v>
      </c>
      <c r="D13" s="54">
        <f>SUM('[1]3.일반(BS)'!E38,'[1]3.일반(BS)'!E40,'[1]3.일반(BS)'!E42,'[1]3.일반(BS)'!E44:E45,'[1]3.일반(BS)'!E47:E49)</f>
        <v>1393959</v>
      </c>
      <c r="E13" s="48"/>
      <c r="F13" s="55">
        <v>6</v>
      </c>
      <c r="G13" s="52" t="s">
        <v>421</v>
      </c>
      <c r="H13" s="56">
        <f>'[1]2.신용(BS)'!J46+'[1]3.일반(BS)'!J13</f>
        <v>20763</v>
      </c>
      <c r="I13" s="56">
        <f>'[1]2.신용(BS)'!K46+'[1]3.일반(BS)'!K13</f>
        <v>26017</v>
      </c>
    </row>
    <row r="14" spans="1:9" s="13" customFormat="1" ht="17.25" customHeight="1">
      <c r="A14" s="51"/>
      <c r="B14" s="57" t="s">
        <v>19</v>
      </c>
      <c r="C14" s="53">
        <f>'[1]3.일반(BS)'!D39+'[1]3.일반(BS)'!D41+'[1]3.일반(BS)'!D43+'[1]3.일반(BS)'!D46+'[1]3.일반(BS)'!D50</f>
        <v>0</v>
      </c>
      <c r="D14" s="54">
        <f>'[1]3.일반(BS)'!E39+'[1]3.일반(BS)'!E41+'[1]3.일반(BS)'!E43+'[1]3.일반(BS)'!E46+'[1]3.일반(BS)'!E50</f>
        <v>0</v>
      </c>
      <c r="E14" s="48"/>
      <c r="F14" s="55">
        <v>7</v>
      </c>
      <c r="G14" s="52" t="s">
        <v>422</v>
      </c>
      <c r="H14" s="56">
        <f>'[1]3.일반(BS)'!J14</f>
        <v>7900000</v>
      </c>
      <c r="I14" s="56">
        <f>'[1]3.일반(BS)'!K14</f>
        <v>3840000</v>
      </c>
    </row>
    <row r="15" spans="1:9" s="13" customFormat="1" ht="17.25" customHeight="1">
      <c r="A15" s="51">
        <v>5</v>
      </c>
      <c r="B15" s="52" t="s">
        <v>20</v>
      </c>
      <c r="C15" s="53">
        <f>'[1]2.신용(BS)'!D130</f>
        <v>203861</v>
      </c>
      <c r="D15" s="54">
        <f>'[1]2.신용(BS)'!E130</f>
        <v>249431</v>
      </c>
      <c r="E15" s="48"/>
      <c r="F15" s="55"/>
      <c r="G15" s="57" t="s">
        <v>21</v>
      </c>
      <c r="H15" s="56">
        <f>'[1]3.일반(BS)'!J15</f>
        <v>0</v>
      </c>
      <c r="I15" s="56">
        <f>'[1]3.일반(BS)'!K15</f>
        <v>0</v>
      </c>
    </row>
    <row r="16" spans="1:9" s="13" customFormat="1" ht="17.25" customHeight="1">
      <c r="A16" s="51"/>
      <c r="B16" s="57" t="s">
        <v>22</v>
      </c>
      <c r="C16" s="53">
        <f>'[1]2.신용(BS)'!D131</f>
        <v>35067</v>
      </c>
      <c r="D16" s="54">
        <f>'[1]2.신용(BS)'!E131</f>
        <v>28346</v>
      </c>
      <c r="E16" s="48"/>
      <c r="F16" s="55">
        <v>8</v>
      </c>
      <c r="G16" s="52" t="s">
        <v>423</v>
      </c>
      <c r="H16" s="56">
        <f>'[1]2.신용(BS)'!J34+'[1]3.일반(BS)'!J16</f>
        <v>2298009</v>
      </c>
      <c r="I16" s="56">
        <f>'[1]2.신용(BS)'!K34+'[1]3.일반(BS)'!K16</f>
        <v>2630333</v>
      </c>
    </row>
    <row r="17" spans="1:9" s="13" customFormat="1" ht="17.25" customHeight="1">
      <c r="A17" s="51">
        <v>6</v>
      </c>
      <c r="B17" s="52" t="s">
        <v>424</v>
      </c>
      <c r="C17" s="53">
        <f>'[1]2.신용(BS)'!D143+'[1]3.일반(BS)'!D34</f>
        <v>0</v>
      </c>
      <c r="D17" s="54">
        <f>'[1]2.신용(BS)'!E143+'[1]3.일반(BS)'!E34</f>
        <v>0</v>
      </c>
      <c r="E17" s="48"/>
      <c r="F17" s="55">
        <v>9</v>
      </c>
      <c r="G17" s="52" t="s">
        <v>425</v>
      </c>
      <c r="H17" s="56">
        <f>'[1]2.신용(BS)'!J35+'[1]3.일반(BS)'!J17</f>
        <v>306117</v>
      </c>
      <c r="I17" s="56">
        <f>'[1]2.신용(BS)'!K35+'[1]3.일반(BS)'!K17</f>
        <v>243472</v>
      </c>
    </row>
    <row r="18" spans="1:9" s="13" customFormat="1" ht="17.25" customHeight="1">
      <c r="A18" s="51">
        <v>7</v>
      </c>
      <c r="B18" s="52" t="s">
        <v>426</v>
      </c>
      <c r="C18" s="53">
        <f>'[1]3.일반(BS)'!D15</f>
        <v>0</v>
      </c>
      <c r="D18" s="54">
        <f>'[1]3.일반(BS)'!E15</f>
        <v>0</v>
      </c>
      <c r="E18" s="48"/>
      <c r="F18" s="55">
        <v>10</v>
      </c>
      <c r="G18" s="52" t="s">
        <v>427</v>
      </c>
      <c r="H18" s="56">
        <f>'[1]2.신용(BS)'!J38+'[1]3.일반(BS)'!J18</f>
        <v>111547</v>
      </c>
      <c r="I18" s="56">
        <f>'[1]2.신용(BS)'!K38+'[1]3.일반(BS)'!K18</f>
        <v>214686</v>
      </c>
    </row>
    <row r="19" spans="1:9" s="13" customFormat="1" ht="12.75" customHeight="1">
      <c r="A19" s="51"/>
      <c r="B19" s="57" t="s">
        <v>418</v>
      </c>
      <c r="C19" s="53">
        <f>'[1]3.일반(BS)'!D16</f>
        <v>0</v>
      </c>
      <c r="D19" s="54">
        <f>'[1]3.일반(BS)'!E16</f>
        <v>0</v>
      </c>
      <c r="E19" s="48"/>
      <c r="F19" s="55"/>
      <c r="G19" s="57" t="s">
        <v>18</v>
      </c>
      <c r="H19" s="56">
        <f>'[1]2.신용(BS)'!J39</f>
        <v>0</v>
      </c>
      <c r="I19" s="56">
        <f>'[1]2.신용(BS)'!K39</f>
        <v>0</v>
      </c>
    </row>
    <row r="20" spans="1:9" s="13" customFormat="1" ht="17.25" customHeight="1">
      <c r="A20" s="51">
        <v>8</v>
      </c>
      <c r="B20" s="52" t="s">
        <v>428</v>
      </c>
      <c r="C20" s="53">
        <f>'[1]3.일반(BS)'!D17</f>
        <v>4833808</v>
      </c>
      <c r="D20" s="54">
        <f>'[1]3.일반(BS)'!E17</f>
        <v>5723602</v>
      </c>
      <c r="E20" s="59" t="s">
        <v>23</v>
      </c>
      <c r="F20" s="55">
        <v>11</v>
      </c>
      <c r="G20" s="52" t="s">
        <v>429</v>
      </c>
      <c r="H20" s="56">
        <f>'[1]3.일반(BS)'!J19</f>
        <v>0</v>
      </c>
      <c r="I20" s="56">
        <f>'[1]3.일반(BS)'!K19</f>
        <v>0</v>
      </c>
    </row>
    <row r="21" spans="1:9" s="13" customFormat="1" ht="17.25" customHeight="1">
      <c r="A21" s="51"/>
      <c r="B21" s="57" t="s">
        <v>418</v>
      </c>
      <c r="C21" s="53">
        <v>130912</v>
      </c>
      <c r="D21" s="54">
        <f>'[1]3.일반(BS)'!E18</f>
        <v>0</v>
      </c>
      <c r="E21" s="59"/>
      <c r="F21" s="55">
        <v>12</v>
      </c>
      <c r="G21" s="52" t="s">
        <v>24</v>
      </c>
      <c r="H21" s="56">
        <f>'[1]3.일반(BS)'!J20</f>
        <v>0</v>
      </c>
      <c r="I21" s="56">
        <f>'[1]3.일반(BS)'!K20</f>
        <v>0</v>
      </c>
    </row>
    <row r="22" spans="1:9" s="13" customFormat="1" ht="12" customHeight="1">
      <c r="A22" s="51">
        <v>9</v>
      </c>
      <c r="B22" s="52" t="s">
        <v>25</v>
      </c>
      <c r="C22" s="53">
        <f>'[1]3.일반(BS)'!D19</f>
        <v>0</v>
      </c>
      <c r="D22" s="54">
        <f>'[1]3.일반(BS)'!E19</f>
        <v>0</v>
      </c>
      <c r="E22" s="48"/>
      <c r="F22" s="55">
        <v>13</v>
      </c>
      <c r="G22" s="52" t="s">
        <v>430</v>
      </c>
      <c r="H22" s="56">
        <f>'[1]3.일반(BS)'!J21</f>
        <v>0</v>
      </c>
      <c r="I22" s="56">
        <f>'[1]3.일반(BS)'!K21</f>
        <v>0</v>
      </c>
    </row>
    <row r="23" spans="1:9" s="13" customFormat="1" ht="17.25" customHeight="1">
      <c r="A23" s="51">
        <v>10</v>
      </c>
      <c r="B23" s="52" t="s">
        <v>431</v>
      </c>
      <c r="C23" s="53">
        <f>'[1]2.신용(BS)'!D142+'[1]3.일반(BS)'!D20</f>
        <v>50056</v>
      </c>
      <c r="D23" s="54">
        <f>'[1]2.신용(BS)'!E142+'[1]3.일반(BS)'!E20</f>
        <v>29774</v>
      </c>
      <c r="E23" s="48"/>
      <c r="F23" s="55">
        <v>14</v>
      </c>
      <c r="G23" s="52" t="s">
        <v>26</v>
      </c>
      <c r="H23" s="56">
        <f>'[1]3.일반(BS)'!J22</f>
        <v>0</v>
      </c>
      <c r="I23" s="56">
        <f>'[1]3.일반(BS)'!K22</f>
        <v>0</v>
      </c>
    </row>
    <row r="24" spans="1:9" s="13" customFormat="1" ht="17.25" customHeight="1">
      <c r="A24" s="51">
        <v>11</v>
      </c>
      <c r="B24" s="52" t="s">
        <v>432</v>
      </c>
      <c r="C24" s="53">
        <f>'[1]2.신용(BS)'!D140+'[1]3.일반(BS)'!D21</f>
        <v>0</v>
      </c>
      <c r="D24" s="54">
        <f>'[1]2.신용(BS)'!E140+'[1]3.일반(BS)'!E21</f>
        <v>14951</v>
      </c>
      <c r="E24" s="48"/>
      <c r="F24" s="55">
        <v>15</v>
      </c>
      <c r="G24" s="52" t="s">
        <v>27</v>
      </c>
      <c r="H24" s="56">
        <f>'[1]3.일반(BS)'!J23</f>
        <v>0</v>
      </c>
      <c r="I24" s="56">
        <f>'[1]3.일반(BS)'!K23</f>
        <v>0</v>
      </c>
    </row>
    <row r="25" spans="1:9" s="13" customFormat="1" ht="17.25" customHeight="1">
      <c r="A25" s="51">
        <v>12</v>
      </c>
      <c r="B25" s="52" t="s">
        <v>433</v>
      </c>
      <c r="C25" s="53">
        <f>'[1]2.신용(BS)'!D138+'[1]3.일반(BS)'!D22</f>
        <v>1346446</v>
      </c>
      <c r="D25" s="54">
        <f>'[1]2.신용(BS)'!E138+'[1]3.일반(BS)'!E22</f>
        <v>1489207</v>
      </c>
      <c r="E25" s="48"/>
      <c r="F25" s="55">
        <v>16</v>
      </c>
      <c r="G25" s="52" t="s">
        <v>434</v>
      </c>
      <c r="H25" s="56">
        <f>'[1]2.신용(BS)'!J40+'[1]3.일반(BS)'!J24</f>
        <v>74558</v>
      </c>
      <c r="I25" s="56">
        <f>'[1]2.신용(BS)'!K40+'[1]3.일반(BS)'!K24</f>
        <v>69014</v>
      </c>
    </row>
    <row r="26" spans="1:9" s="13" customFormat="1" ht="17.25" customHeight="1">
      <c r="A26" s="51">
        <v>13</v>
      </c>
      <c r="B26" s="52" t="s">
        <v>435</v>
      </c>
      <c r="C26" s="53">
        <f>'[1]2.신용(BS)'!D139+'[1]3.일반(BS)'!D23</f>
        <v>0</v>
      </c>
      <c r="D26" s="54">
        <f>'[1]2.신용(BS)'!E139+'[1]3.일반(BS)'!E23</f>
        <v>0</v>
      </c>
      <c r="E26" s="48"/>
      <c r="F26" s="55">
        <v>17</v>
      </c>
      <c r="G26" s="52" t="s">
        <v>436</v>
      </c>
      <c r="H26" s="56">
        <f>'[1]2.신용(BS)'!J41+'[1]3.일반(BS)'!J25</f>
        <v>45273</v>
      </c>
      <c r="I26" s="56">
        <f>'[1]2.신용(BS)'!K41+'[1]3.일반(BS)'!K25</f>
        <v>0</v>
      </c>
    </row>
    <row r="27" spans="1:9" s="13" customFormat="1" ht="12" customHeight="1">
      <c r="A27" s="592">
        <v>14</v>
      </c>
      <c r="B27" s="93" t="s">
        <v>437</v>
      </c>
      <c r="C27" s="53">
        <f>'[1]2.신용(BS)'!D133+'[1]3.일반(BS)'!D24</f>
        <v>0</v>
      </c>
      <c r="D27" s="54">
        <f>'[1]2.신용(BS)'!E133+'[1]3.일반(BS)'!E24</f>
        <v>0</v>
      </c>
      <c r="E27" s="48"/>
      <c r="F27" s="55">
        <v>18</v>
      </c>
      <c r="G27" s="52" t="s">
        <v>424</v>
      </c>
      <c r="H27" s="56">
        <f>'[1]2.신용(BS)'!J50+'[1]3.일반(BS)'!J26</f>
        <v>0</v>
      </c>
      <c r="I27" s="56">
        <f>'[1]2.신용(BS)'!K50+'[1]3.일반(BS)'!K26</f>
        <v>0</v>
      </c>
    </row>
    <row r="28" spans="1:9" s="13" customFormat="1" ht="12.75" customHeight="1">
      <c r="A28" s="592"/>
      <c r="B28" s="94" t="s">
        <v>418</v>
      </c>
      <c r="C28" s="53">
        <f>'[1]2.신용(BS)'!D134+'[1]3.일반(BS)'!D25</f>
        <v>0</v>
      </c>
      <c r="D28" s="54">
        <f>'[1]2.신용(BS)'!E134+'[1]3.일반(BS)'!E25</f>
        <v>0</v>
      </c>
      <c r="E28" s="48"/>
      <c r="F28" s="55">
        <v>19</v>
      </c>
      <c r="G28" s="52" t="s">
        <v>438</v>
      </c>
      <c r="H28" s="56">
        <f>'[1]2.신용(BS)'!J31</f>
        <v>0</v>
      </c>
      <c r="I28" s="56">
        <f>'[1]2.신용(BS)'!K31</f>
        <v>0</v>
      </c>
    </row>
    <row r="29" spans="1:9" s="13" customFormat="1" ht="16.5" customHeight="1">
      <c r="A29" s="592"/>
      <c r="B29" s="94" t="s">
        <v>687</v>
      </c>
      <c r="C29" s="53">
        <f>'[1]2.신용(BS)'!D135</f>
        <v>0</v>
      </c>
      <c r="D29" s="54">
        <f>'[1]2.신용(BS)'!E135</f>
        <v>0</v>
      </c>
      <c r="E29" s="48"/>
      <c r="F29" s="55">
        <v>20</v>
      </c>
      <c r="G29" s="52" t="s">
        <v>439</v>
      </c>
      <c r="H29" s="56">
        <f>'[1]2.신용(BS)'!J32</f>
        <v>22879</v>
      </c>
      <c r="I29" s="56">
        <f>'[1]2.신용(BS)'!K32</f>
        <v>56334</v>
      </c>
    </row>
    <row r="30" spans="1:9" s="13" customFormat="1" ht="17.25" customHeight="1">
      <c r="A30" s="51">
        <v>15</v>
      </c>
      <c r="B30" s="52" t="s">
        <v>440</v>
      </c>
      <c r="C30" s="53">
        <f>'[1]3.일반(BS)'!D26</f>
        <v>0</v>
      </c>
      <c r="D30" s="54">
        <f>'[1]3.일반(BS)'!E26</f>
        <v>0</v>
      </c>
      <c r="E30" s="48"/>
      <c r="F30" s="55">
        <v>21</v>
      </c>
      <c r="G30" s="52" t="s">
        <v>441</v>
      </c>
      <c r="H30" s="56">
        <f>'[1]2.신용(BS)'!J33</f>
        <v>0</v>
      </c>
      <c r="I30" s="56">
        <f>'[1]2.신용(BS)'!K33</f>
        <v>0</v>
      </c>
    </row>
    <row r="31" spans="1:9" s="13" customFormat="1" ht="17.25" customHeight="1">
      <c r="A31" s="51"/>
      <c r="B31" s="57" t="s">
        <v>418</v>
      </c>
      <c r="C31" s="53">
        <f>'[1]3.일반(BS)'!D27</f>
        <v>0</v>
      </c>
      <c r="D31" s="54">
        <f>'[1]3.일반(BS)'!E27</f>
        <v>0</v>
      </c>
      <c r="E31" s="48"/>
      <c r="F31" s="55">
        <v>22</v>
      </c>
      <c r="G31" s="52" t="s">
        <v>442</v>
      </c>
      <c r="H31" s="56">
        <f>'[1]2.신용(BS)'!J36</f>
        <v>0</v>
      </c>
      <c r="I31" s="56">
        <f>'[1]2.신용(BS)'!K36</f>
        <v>0</v>
      </c>
    </row>
    <row r="32" spans="1:9" s="13" customFormat="1" ht="17.25" customHeight="1">
      <c r="A32" s="51">
        <v>16</v>
      </c>
      <c r="B32" s="52" t="s">
        <v>443</v>
      </c>
      <c r="C32" s="53">
        <f>'[1]3.일반(BS)'!D28</f>
        <v>0</v>
      </c>
      <c r="D32" s="54">
        <f>'[1]3.일반(BS)'!E28</f>
        <v>0</v>
      </c>
      <c r="E32" s="48"/>
      <c r="F32" s="55">
        <v>23</v>
      </c>
      <c r="G32" s="52" t="s">
        <v>444</v>
      </c>
      <c r="H32" s="56">
        <f>'[1]2.신용(BS)'!J37</f>
        <v>75256</v>
      </c>
      <c r="I32" s="56">
        <f>'[1]2.신용(BS)'!K37</f>
        <v>115309</v>
      </c>
    </row>
    <row r="33" spans="1:9" s="13" customFormat="1" ht="13.5" customHeight="1">
      <c r="A33" s="51"/>
      <c r="B33" s="57" t="s">
        <v>418</v>
      </c>
      <c r="C33" s="53">
        <f>'[1]3.일반(BS)'!D29</f>
        <v>0</v>
      </c>
      <c r="D33" s="54">
        <f>'[1]3.일반(BS)'!E29</f>
        <v>0</v>
      </c>
      <c r="E33" s="48"/>
      <c r="F33" s="55">
        <v>24</v>
      </c>
      <c r="G33" s="52" t="s">
        <v>28</v>
      </c>
      <c r="H33" s="56">
        <f>'[1]2.신용(BS)'!J47</f>
        <v>0</v>
      </c>
      <c r="I33" s="56">
        <f>'[1]2.신용(BS)'!K47</f>
        <v>0</v>
      </c>
    </row>
    <row r="34" spans="1:9" s="13" customFormat="1" ht="13.5" customHeight="1">
      <c r="A34" s="51">
        <v>17</v>
      </c>
      <c r="B34" s="52" t="s">
        <v>445</v>
      </c>
      <c r="C34" s="53">
        <f>'[1]2.신용(BS)'!D127</f>
        <v>0</v>
      </c>
      <c r="D34" s="54">
        <f>'[1]2.신용(BS)'!E127</f>
        <v>0</v>
      </c>
      <c r="E34" s="48"/>
      <c r="F34" s="60">
        <v>25</v>
      </c>
      <c r="G34" s="52" t="s">
        <v>29</v>
      </c>
      <c r="H34" s="62">
        <f>'[1]2.신용(BS)'!J51</f>
        <v>0</v>
      </c>
      <c r="I34" s="62">
        <f>'[1]2.신용(BS)'!K51</f>
        <v>0</v>
      </c>
    </row>
    <row r="35" spans="1:9" s="13" customFormat="1" ht="13.5" customHeight="1">
      <c r="A35" s="51">
        <v>18</v>
      </c>
      <c r="B35" s="52" t="s">
        <v>446</v>
      </c>
      <c r="C35" s="53">
        <f>'[1]2.신용(BS)'!D128</f>
        <v>0</v>
      </c>
      <c r="D35" s="54">
        <f>'[1]2.신용(BS)'!E128</f>
        <v>0</v>
      </c>
      <c r="E35" s="48"/>
      <c r="F35" s="60">
        <v>26</v>
      </c>
      <c r="G35" s="61" t="s">
        <v>30</v>
      </c>
      <c r="H35" s="62">
        <f>'[1]2.신용(BS)'!J49</f>
        <v>0</v>
      </c>
      <c r="I35" s="62">
        <f>'[1]2.신용(BS)'!K49</f>
        <v>0</v>
      </c>
    </row>
    <row r="36" spans="1:9" s="13" customFormat="1" ht="17.25" customHeight="1">
      <c r="A36" s="51">
        <v>19</v>
      </c>
      <c r="B36" s="413" t="s">
        <v>447</v>
      </c>
      <c r="C36" s="53">
        <f>'[1]2.신용(BS)'!D129</f>
        <v>0</v>
      </c>
      <c r="D36" s="54">
        <f>'[1]2.신용(BS)'!E129</f>
        <v>0</v>
      </c>
      <c r="E36" s="48"/>
      <c r="F36" s="60">
        <v>27</v>
      </c>
      <c r="G36" s="61" t="s">
        <v>31</v>
      </c>
      <c r="H36" s="62">
        <f>'[1]2.신용(BS)'!J52+'[1]3.일반(BS)'!J27</f>
        <v>702998</v>
      </c>
      <c r="I36" s="62">
        <f>'[1]2.신용(BS)'!K52+'[1]3.일반(BS)'!K27</f>
        <v>196775</v>
      </c>
    </row>
    <row r="37" spans="1:9" s="13" customFormat="1" ht="17.25" customHeight="1">
      <c r="A37" s="51">
        <v>20</v>
      </c>
      <c r="B37" s="52" t="s">
        <v>448</v>
      </c>
      <c r="C37" s="53">
        <f>'[1]2.신용(BS)'!D141</f>
        <v>359</v>
      </c>
      <c r="D37" s="54">
        <f>'[1]2.신용(BS)'!E141</f>
        <v>0</v>
      </c>
      <c r="E37" s="63"/>
      <c r="F37" s="599" t="s">
        <v>32</v>
      </c>
      <c r="G37" s="599"/>
      <c r="H37" s="43">
        <f>SUM(H38:H40)</f>
        <v>125698609</v>
      </c>
      <c r="I37" s="43">
        <f>SUM(I38:I40)</f>
        <v>116576371</v>
      </c>
    </row>
    <row r="38" spans="1:9" s="13" customFormat="1" ht="17.25" customHeight="1">
      <c r="A38" s="51">
        <v>21</v>
      </c>
      <c r="B38" s="52" t="s">
        <v>33</v>
      </c>
      <c r="C38" s="53">
        <f>'[1]3.일반(BS)'!D30</f>
        <v>0</v>
      </c>
      <c r="D38" s="54">
        <f>'[1]3.일반(BS)'!E30</f>
        <v>0</v>
      </c>
      <c r="E38" s="48"/>
      <c r="F38" s="49">
        <v>1</v>
      </c>
      <c r="G38" s="45" t="s">
        <v>449</v>
      </c>
      <c r="H38" s="50">
        <f>'[1]2.신용(BS)'!J9</f>
        <v>19096099</v>
      </c>
      <c r="I38" s="50">
        <f>'[1]2.신용(BS)'!K9</f>
        <v>16713285</v>
      </c>
    </row>
    <row r="39" spans="1:9" s="13" customFormat="1" ht="17.25" customHeight="1">
      <c r="A39" s="51">
        <v>22</v>
      </c>
      <c r="B39" s="530" t="s">
        <v>34</v>
      </c>
      <c r="C39" s="53">
        <f>'[1]2.신용(BS)'!D145</f>
        <v>0</v>
      </c>
      <c r="D39" s="53">
        <f>'[1]2.신용(BS)'!E145</f>
        <v>0</v>
      </c>
      <c r="E39" s="48"/>
      <c r="F39" s="55">
        <v>2</v>
      </c>
      <c r="G39" s="52" t="s">
        <v>450</v>
      </c>
      <c r="H39" s="56">
        <f>'[1]2.신용(BS)'!J12</f>
        <v>106562224</v>
      </c>
      <c r="I39" s="56">
        <f>'[1]2.신용(BS)'!K12</f>
        <v>99760660</v>
      </c>
    </row>
    <row r="40" spans="1:9" s="13" customFormat="1" ht="17.25" customHeight="1">
      <c r="A40" s="51">
        <v>23</v>
      </c>
      <c r="B40" s="52" t="s">
        <v>35</v>
      </c>
      <c r="C40" s="53">
        <f>'[1]3.일반(BS)'!D31</f>
        <v>52</v>
      </c>
      <c r="D40" s="54">
        <f>'[1]3.일반(BS)'!E31</f>
        <v>29</v>
      </c>
      <c r="E40" s="48"/>
      <c r="F40" s="60">
        <v>3</v>
      </c>
      <c r="G40" s="61" t="s">
        <v>451</v>
      </c>
      <c r="H40" s="62">
        <f>'[1]2.신용(BS)'!J23</f>
        <v>40286</v>
      </c>
      <c r="I40" s="62">
        <f>'[1]2.신용(BS)'!K23</f>
        <v>102426</v>
      </c>
    </row>
    <row r="41" spans="1:9" s="13" customFormat="1" ht="17.25" customHeight="1">
      <c r="A41" s="51"/>
      <c r="B41" s="57" t="s">
        <v>22</v>
      </c>
      <c r="C41" s="53">
        <v>0</v>
      </c>
      <c r="D41" s="54">
        <f>'[1]3.일반(BS)'!E32</f>
        <v>80912</v>
      </c>
      <c r="E41" s="48" t="s">
        <v>36</v>
      </c>
      <c r="F41" s="599" t="s">
        <v>37</v>
      </c>
      <c r="G41" s="599"/>
      <c r="H41" s="43">
        <f>SUM(H42,H44:H47)-SUM(H43)</f>
        <v>32674751</v>
      </c>
      <c r="I41" s="43">
        <f>SUM(I42,I44:I47)-SUM(I43)</f>
        <v>35794237</v>
      </c>
    </row>
    <row r="42" spans="1:9" s="13" customFormat="1" ht="13.5" customHeight="1">
      <c r="A42" s="51"/>
      <c r="B42" s="57" t="s">
        <v>18</v>
      </c>
      <c r="C42" s="53">
        <f>'[1]3.일반(BS)'!D33</f>
        <v>0</v>
      </c>
      <c r="D42" s="54">
        <f>'[1]3.일반(BS)'!E33</f>
        <v>0</v>
      </c>
      <c r="E42" s="48"/>
      <c r="F42" s="49">
        <v>1</v>
      </c>
      <c r="G42" s="45" t="s">
        <v>452</v>
      </c>
      <c r="H42" s="64">
        <f>'[1]2.신용(BS)'!J25</f>
        <v>0</v>
      </c>
      <c r="I42" s="50">
        <f>'[1]2.신용(BS)'!K25</f>
        <v>0</v>
      </c>
    </row>
    <row r="43" spans="1:9" s="13" customFormat="1" ht="17.25" customHeight="1">
      <c r="A43" s="65">
        <v>24</v>
      </c>
      <c r="B43" s="61" t="s">
        <v>38</v>
      </c>
      <c r="C43" s="66">
        <f>'[1]2.신용(BS)'!D146+'[1]3.일반(BS)'!D35</f>
        <v>91347</v>
      </c>
      <c r="D43" s="67">
        <f>'[1]2.신용(BS)'!E146+'[1]3.일반(BS)'!E35</f>
        <v>110815</v>
      </c>
      <c r="E43" s="48"/>
      <c r="F43" s="55"/>
      <c r="G43" s="57" t="s">
        <v>18</v>
      </c>
      <c r="H43" s="68">
        <f>'[1]2.신용(BS)'!J26</f>
        <v>0</v>
      </c>
      <c r="I43" s="56">
        <f>'[1]2.신용(BS)'!K26</f>
        <v>0</v>
      </c>
    </row>
    <row r="44" spans="1:9" s="13" customFormat="1" ht="17.25" customHeight="1">
      <c r="A44" s="65"/>
      <c r="B44" s="57" t="s">
        <v>22</v>
      </c>
      <c r="C44" s="66">
        <f>'[1]2.신용(BS)'!D147+'[1]3.일반(BS)'!D36</f>
        <v>0</v>
      </c>
      <c r="D44" s="67">
        <f>'[1]2.신용(BS)'!E147+'[1]3.일반(BS)'!E36</f>
        <v>0</v>
      </c>
      <c r="E44" s="48"/>
      <c r="F44" s="55">
        <v>2</v>
      </c>
      <c r="G44" s="52" t="s">
        <v>453</v>
      </c>
      <c r="H44" s="68">
        <f>'[1]2.신용(BS)'!J27</f>
        <v>32037093</v>
      </c>
      <c r="I44" s="56">
        <f>'[1]2.신용(BS)'!K27</f>
        <v>35465062</v>
      </c>
    </row>
    <row r="45" spans="1:9" s="13" customFormat="1" ht="17.25" customHeight="1">
      <c r="A45" s="599" t="s">
        <v>39</v>
      </c>
      <c r="B45" s="599"/>
      <c r="C45" s="41">
        <f>SUM(C46:C49)</f>
        <v>38290110</v>
      </c>
      <c r="D45" s="41">
        <f>SUM(D46:D49)</f>
        <v>35015977</v>
      </c>
      <c r="E45" s="48"/>
      <c r="F45" s="55">
        <v>3</v>
      </c>
      <c r="G45" s="52" t="s">
        <v>40</v>
      </c>
      <c r="H45" s="68">
        <f>'[1]3.일반(BS)'!J28</f>
        <v>637658</v>
      </c>
      <c r="I45" s="56">
        <f>'[1]3.일반(BS)'!K28</f>
        <v>329175</v>
      </c>
    </row>
    <row r="46" spans="1:9" s="13" customFormat="1" ht="17.25" customHeight="1">
      <c r="A46" s="44">
        <v>1</v>
      </c>
      <c r="B46" s="45" t="s">
        <v>454</v>
      </c>
      <c r="C46" s="46">
        <f>IF(ISERROR(VLOOKUP(111100,'[1]잔액(신용)'!$B$5:$C$1005,2,0)),0,VLOOKUP(111100,'[1]잔액(신용)'!$B$5:$C$1005,2,0))+IF(ISERROR(VLOOKUP(111100,'[1]잔액(신용)'!$E$5:$F$1005,2,0)),0,VLOOKUP(111100,'[1]잔액(신용)'!$E$5:$F$1005,2,0))+IF(ISERROR(VLOOKUP(210501,'[1]잔액(일반)'!$B$5:$C$1005,2,0)),0,VLOOKUP(210501,'[1]잔액(일반)'!$B$5:$C$1005,2,0))+IF(ISERROR(VLOOKUP(210501,'[1]잔액(일반)'!$E$5:$F$1005,2,0)),0,VLOOKUP(210501,'[1]잔액(일반)'!$E$5:$F$1005,2,0))</f>
        <v>38290110</v>
      </c>
      <c r="D46" s="47">
        <f>IF(ISERROR(VLOOKUP(111100,'[1]잔액(신용전기)'!$B$5:$C$1005,2,0)),0,VLOOKUP(111100,'[1]잔액(신용전기)'!$B$5:$C$1005,2,0))+IF(ISERROR(VLOOKUP(111100,'[1]잔액(신용전기)'!$E$5:$F$1005,2,0)),0,VLOOKUP(111100,'[1]잔액(신용전기)'!$E$5:$F$1005,2,0))+IF(ISERROR(VLOOKUP(210501,'[1]잔액(일반전기)'!$B$5:$C$1005,2,0)),0,VLOOKUP(210501,'[1]잔액(일반전기)'!$B$5:$C$1005,2,0))+IF(ISERROR(VLOOKUP(210501,'[1]잔액(일반전기)'!$E$5:$F$1005,2,0)),0,VLOOKUP(210501,'[1]잔액(일반전기)'!$E$5:$F$1005,2,0))</f>
        <v>35015977</v>
      </c>
      <c r="E46" s="48"/>
      <c r="F46" s="60">
        <v>4</v>
      </c>
      <c r="G46" s="61" t="s">
        <v>41</v>
      </c>
      <c r="H46" s="69">
        <f>'[1]2.신용(BS)'!J28</f>
        <v>0</v>
      </c>
      <c r="I46" s="69">
        <f>'[1]2.신용(BS)'!K28</f>
        <v>0</v>
      </c>
    </row>
    <row r="47" spans="1:9" s="13" customFormat="1" ht="14.25" customHeight="1">
      <c r="A47" s="51">
        <v>2</v>
      </c>
      <c r="B47" s="52" t="s">
        <v>456</v>
      </c>
      <c r="C47" s="46">
        <f>IF(ISERROR(VLOOKUP(112000,'[1]잔액(신용)'!$B$5:$C$1005,2,0)),0,VLOOKUP(112000,'[1]잔액(신용)'!$B$5:$C$1005,2,0))+IF(ISERROR(VLOOKUP(112000,'[1]잔액(신용)'!$E$5:$F$1005,2,0)),0,VLOOKUP(112000,'[1]잔액(신용)'!$E$5:$F$1005,2,0))+IF(ISERROR(VLOOKUP(210502,'[1]잔액(일반)'!$B$5:$C$1005,2,0)),0,VLOOKUP(210502,'[1]잔액(일반)'!$B$5:$C$1005,2,0))+IF(ISERROR(VLOOKUP(210502,'[1]잔액(일반)'!$E$5:$F$1005,2,0)),0,VLOOKUP(210502,'[1]잔액(일반)'!$E$5:$F$1005,2,0))+IF(ISERROR(VLOOKUP(210503,'[1]잔액(일반)'!$B$5:$C$1005,2,0)),0,VLOOKUP(210503,'[1]잔액(일반)'!$B$5:$C$1005,2,0))+IF(ISERROR(VLOOKUP(210503,'[1]잔액(일반)'!$E$5:$F$1005,2,0)),0,VLOOKUP(210503,'[1]잔액(일반)'!$E$5:$F$1005,2,0))</f>
        <v>0</v>
      </c>
      <c r="D47" s="47">
        <f>IF(ISERROR(VLOOKUP(112000,'[1]잔액(신용전기)'!$B$5:$C$1005,2,0)),0,VLOOKUP(112000,'[1]잔액(신용전기)'!$B$5:$C$1005,2,0))+IF(ISERROR(VLOOKUP(112000,'[1]잔액(신용전기)'!$E$5:$F$1005,2,0)),0,VLOOKUP(112000,'[1]잔액(신용전기)'!$E$5:$F$1005,2,0))+IF(ISERROR(VLOOKUP(210502,'[1]잔액(일반전기)'!$B$5:$C$1005,2,0)),0,VLOOKUP(210502,'[1]잔액(일반전기)'!$B$5:$C$1005,2,0))+IF(ISERROR(VLOOKUP(210502,'[1]잔액(일반전기)'!$E$5:$F$1005,2,0)),0,VLOOKUP(210502,'[1]잔액(일반전기)'!$E$5:$F$1005,2,0))+IF(ISERROR(VLOOKUP(210503,'[1]잔액(일반전기)'!$B$5:$C$1005,2,0)),0,VLOOKUP(210503,'[1]잔액(일반전기)'!$B$5:$C$1005,2,0))+IF(ISERROR(VLOOKUP(210503,'[1]잔액(일반전기)'!$E$5:$F$1005,2,0)),0,VLOOKUP(210503,'[1]잔액(일반전기)'!$E$5:$F$1005,2,0))</f>
        <v>0</v>
      </c>
      <c r="E47" s="48"/>
      <c r="F47" s="60">
        <v>5</v>
      </c>
      <c r="G47" s="61" t="s">
        <v>455</v>
      </c>
      <c r="H47" s="69">
        <f>'[1]2.신용(BS)'!J29</f>
        <v>0</v>
      </c>
      <c r="I47" s="62">
        <f>'[1]2.신용(BS)'!K29</f>
        <v>0</v>
      </c>
    </row>
    <row r="48" spans="1:9" s="13" customFormat="1" ht="14.25" customHeight="1">
      <c r="A48" s="65">
        <v>3</v>
      </c>
      <c r="B48" s="61" t="s">
        <v>42</v>
      </c>
      <c r="C48" s="46">
        <f>+IF(ISERROR(VLOOKUP(112900,'[1]잔액(신용)'!$B$5:$C$1005,2,0)),0,VLOOKUP(112900,'[1]잔액(신용)'!$B$5:$C$1005,2,0))+IF(ISERROR(VLOOKUP(112900,'[1]잔액(신용)'!$E$5:$F$1005,2,0)),0,VLOOKUP(112900,'[1]잔액(신용)'!$E$5:$F$1005,2,0))</f>
        <v>0</v>
      </c>
      <c r="D48" s="47">
        <f>+IF(ISERROR(VLOOKUP(112900,'[1]잔액(신용전기)'!$B$5:$C$1005,2,0)),0,VLOOKUP(112900,'[1]잔액(신용전기)'!$B$5:$C$1005,2,0))+IF(ISERROR(VLOOKUP(112900,'[1]잔액(신용전기)'!$E$5:$F$1005,2,0)),0,VLOOKUP(112900,'[1]잔액(신용전기)'!$E$5:$F$1005,2,0))</f>
        <v>0</v>
      </c>
      <c r="E48" s="63"/>
      <c r="F48" s="599" t="s">
        <v>457</v>
      </c>
      <c r="G48" s="599"/>
      <c r="H48" s="43">
        <f>SUM(H50:H52)</f>
        <v>0</v>
      </c>
      <c r="I48" s="43">
        <f>SUM(I50:I52)</f>
        <v>0</v>
      </c>
    </row>
    <row r="49" spans="1:9" s="13" customFormat="1" ht="14.25" customHeight="1">
      <c r="A49" s="65">
        <v>4</v>
      </c>
      <c r="B49" s="61" t="s">
        <v>458</v>
      </c>
      <c r="C49" s="46">
        <f>IF(ISERROR(VLOOKUP(112800,'[1]잔액(신용)'!$B$5:$C$1005,2,0)),0,VLOOKUP(112800,'[1]잔액(신용)'!$B$5:$C$1005,2,0))+IF(ISERROR(VLOOKUP(112800,'[1]잔액(신용)'!$E$5:$F$1005,2,0)),0,VLOOKUP(112800,'[1]잔액(신용)'!$E$5:$F$1005,2,0))+IF(ISERROR(VLOOKUP(210511,'[1]잔액(일반)'!$B$5:$C$1005,2,0)),0,VLOOKUP(210511,'[1]잔액(일반)'!$B$5:$C$1005,2,0))+IF(ISERROR(VLOOKUP(210511,'[1]잔액(일반)'!$E$5:$F$1005,2,0)),0,VLOOKUP(210511,'[1]잔액(일반)'!$E$5:$F$1005,2,0))</f>
        <v>0</v>
      </c>
      <c r="D49" s="47">
        <f>IF(ISERROR(VLOOKUP(112800,'[1]잔액(신용전기)'!$B$5:$C$1005,2,0)),0,VLOOKUP(112800,'[1]잔액(신용전기)'!$B$5:$C$1005,2,0))+IF(ISERROR(VLOOKUP(112800,'[1]잔액(신용전기)'!$E$5:$F$1005,2,0)),0,VLOOKUP(112800,'[1]잔액(신용전기)'!$E$5:$F$1005,2,0))+IF(ISERROR(VLOOKUP(210511,'[1]잔액(일반전기)'!$B$5:$C$1005,2,0)),0,VLOOKUP(210511,'[1]잔액(일반전기)'!$B$5:$C$1005,2,0))+IF(ISERROR(VLOOKUP(210511,'[1]잔액(일반전기)'!$E$5:$F$1005,2,0)),0,VLOOKUP(210511,'[1]잔액(일반전기)'!$E$5:$F$1005,2,0))</f>
        <v>0</v>
      </c>
      <c r="E49" s="63"/>
      <c r="F49" s="531">
        <v>1</v>
      </c>
      <c r="G49" s="138" t="s">
        <v>43</v>
      </c>
      <c r="H49" s="532">
        <f>'[1]3.일반(BS)'!J33</f>
        <v>0</v>
      </c>
      <c r="I49" s="532">
        <f>'[1]3.일반(BS)'!K33</f>
        <v>0</v>
      </c>
    </row>
    <row r="50" spans="1:9" s="13" customFormat="1" ht="17.25" customHeight="1">
      <c r="A50" s="599" t="s">
        <v>460</v>
      </c>
      <c r="B50" s="599"/>
      <c r="C50" s="41">
        <f>SUM(C51,C54,C56,C58)-SUM(C52:C53,C55,C57,C59)</f>
        <v>121887037</v>
      </c>
      <c r="D50" s="41">
        <f>SUM(D51,D54,D56,D58)-SUM(D52:D53,D55,D57,D59)</f>
        <v>116250234</v>
      </c>
      <c r="E50" s="48"/>
      <c r="F50" s="49">
        <v>2</v>
      </c>
      <c r="G50" s="45" t="s">
        <v>459</v>
      </c>
      <c r="H50" s="64">
        <f>'[1]3.일반(BS)'!J35</f>
        <v>0</v>
      </c>
      <c r="I50" s="50">
        <f>'[1]3.일반(BS)'!K35</f>
        <v>0</v>
      </c>
    </row>
    <row r="51" spans="1:9" s="13" customFormat="1" ht="17.25" customHeight="1">
      <c r="A51" s="44">
        <v>1</v>
      </c>
      <c r="B51" s="45" t="s">
        <v>462</v>
      </c>
      <c r="C51" s="46">
        <f>'[1]2.신용(BS)'!D57</f>
        <v>92400463</v>
      </c>
      <c r="D51" s="47">
        <f>'[1]2.신용(BS)'!E57</f>
        <v>82413933</v>
      </c>
      <c r="E51" s="48"/>
      <c r="F51" s="414">
        <v>3</v>
      </c>
      <c r="G51" s="61" t="s">
        <v>44</v>
      </c>
      <c r="H51" s="64">
        <f>'[1]3.일반(BS)'!J36</f>
        <v>0</v>
      </c>
      <c r="I51" s="50">
        <f>'[1]3.일반(BS)'!K36</f>
        <v>0</v>
      </c>
    </row>
    <row r="52" spans="1:9" s="13" customFormat="1" ht="17.25" customHeight="1">
      <c r="A52" s="51"/>
      <c r="B52" s="57" t="s">
        <v>45</v>
      </c>
      <c r="C52" s="53">
        <f>'[1]2.신용(BS)'!D58</f>
        <v>3483443</v>
      </c>
      <c r="D52" s="54">
        <f>'[1]2.신용(BS)'!E58</f>
        <v>2299969</v>
      </c>
      <c r="E52" s="48"/>
      <c r="F52" s="60">
        <v>4</v>
      </c>
      <c r="G52" s="61" t="s">
        <v>597</v>
      </c>
      <c r="H52" s="69">
        <f>'[1]3.일반(BS)'!J37</f>
        <v>0</v>
      </c>
      <c r="I52" s="62">
        <f>'[1]3.일반(BS)'!K37</f>
        <v>0</v>
      </c>
    </row>
    <row r="53" spans="1:9" s="13" customFormat="1" ht="17.25" customHeight="1">
      <c r="A53" s="51"/>
      <c r="B53" s="57" t="s">
        <v>848</v>
      </c>
      <c r="C53" s="53">
        <f>'[1]2.신용(BS)'!D59</f>
        <v>0</v>
      </c>
      <c r="D53" s="54">
        <f>'[1]2.신용(BS)'!E59</f>
        <v>0</v>
      </c>
      <c r="E53" s="63"/>
      <c r="F53" s="599" t="s">
        <v>46</v>
      </c>
      <c r="G53" s="599"/>
      <c r="H53" s="43">
        <f>SUM(H54,H57:H64,H67:H69)-SUM(H55:H56,H65:H66)</f>
        <v>7798095</v>
      </c>
      <c r="I53" s="43">
        <f>SUM(I54,I57:I64,I67:I69)-SUM(I55:I56,I65:I66)</f>
        <v>8844006</v>
      </c>
    </row>
    <row r="54" spans="1:9" s="13" customFormat="1" ht="17.25" customHeight="1">
      <c r="A54" s="51">
        <v>2</v>
      </c>
      <c r="B54" s="52" t="s">
        <v>464</v>
      </c>
      <c r="C54" s="53">
        <f>'[1]2.신용(BS)'!D74</f>
        <v>32637700</v>
      </c>
      <c r="D54" s="54">
        <f>'[1]2.신용(BS)'!E74</f>
        <v>36075962</v>
      </c>
      <c r="E54" s="48"/>
      <c r="F54" s="49">
        <v>1</v>
      </c>
      <c r="G54" s="45" t="s">
        <v>47</v>
      </c>
      <c r="H54" s="64">
        <f>'[1]3.일반(BS)'!J39</f>
        <v>7438100</v>
      </c>
      <c r="I54" s="50">
        <f>'[1]3.일반(BS)'!K39</f>
        <v>8682310</v>
      </c>
    </row>
    <row r="55" spans="1:9" s="13" customFormat="1" ht="17.25" customHeight="1">
      <c r="A55" s="51"/>
      <c r="B55" s="57" t="s">
        <v>48</v>
      </c>
      <c r="C55" s="53">
        <f>'[1]2.신용(BS)'!D75</f>
        <v>300341</v>
      </c>
      <c r="D55" s="54">
        <f>'[1]2.신용(BS)'!E75</f>
        <v>263867</v>
      </c>
      <c r="E55" s="48"/>
      <c r="F55" s="55"/>
      <c r="G55" s="57" t="s">
        <v>463</v>
      </c>
      <c r="H55" s="68">
        <f>'[1]3.일반(BS)'!J40</f>
        <v>0</v>
      </c>
      <c r="I55" s="56">
        <f>'[1]3.일반(BS)'!K40</f>
        <v>0</v>
      </c>
    </row>
    <row r="56" spans="1:9" s="13" customFormat="1" ht="17.25" customHeight="1">
      <c r="A56" s="51">
        <v>3</v>
      </c>
      <c r="B56" s="52" t="s">
        <v>466</v>
      </c>
      <c r="C56" s="53">
        <f>'[1]3.일반(BS)'!D52</f>
        <v>637658</v>
      </c>
      <c r="D56" s="54">
        <f>'[1]3.일반(BS)'!E52</f>
        <v>329175</v>
      </c>
      <c r="E56" s="48"/>
      <c r="F56" s="55"/>
      <c r="G56" s="57" t="s">
        <v>18</v>
      </c>
      <c r="H56" s="68">
        <f>'[1]3.일반(BS)'!J41</f>
        <v>3406</v>
      </c>
      <c r="I56" s="56">
        <f>'[1]3.일반(BS)'!K41</f>
        <v>6015</v>
      </c>
    </row>
    <row r="57" spans="1:9" s="13" customFormat="1" ht="17.25" customHeight="1">
      <c r="A57" s="65"/>
      <c r="B57" s="70" t="s">
        <v>48</v>
      </c>
      <c r="C57" s="66">
        <f>'[1]3.일반(BS)'!D53</f>
        <v>5000</v>
      </c>
      <c r="D57" s="67">
        <f>'[1]3.일반(BS)'!E53</f>
        <v>5000</v>
      </c>
      <c r="E57" s="48"/>
      <c r="F57" s="55">
        <v>2</v>
      </c>
      <c r="G57" s="52" t="s">
        <v>465</v>
      </c>
      <c r="H57" s="68">
        <f>'[1]3.일반(BS)'!J42</f>
        <v>0</v>
      </c>
      <c r="I57" s="56">
        <f>'[1]3.일반(BS)'!K42</f>
        <v>0</v>
      </c>
    </row>
    <row r="58" spans="1:9" s="13" customFormat="1" ht="17.25" customHeight="1">
      <c r="A58" s="51">
        <v>4</v>
      </c>
      <c r="B58" s="52" t="s">
        <v>49</v>
      </c>
      <c r="C58" s="53">
        <f>'[1]2.신용(BS)'!D93</f>
        <v>0</v>
      </c>
      <c r="D58" s="54">
        <f>'[1]2.신용(BS)'!E93</f>
        <v>0</v>
      </c>
      <c r="E58" s="48"/>
      <c r="F58" s="55">
        <v>3</v>
      </c>
      <c r="G58" s="52" t="s">
        <v>467</v>
      </c>
      <c r="H58" s="68">
        <f>'[1]2.신용(BS)'!J42+'[1]3.일반(BS)'!J43</f>
        <v>171000</v>
      </c>
      <c r="I58" s="56">
        <f>'[1]2.신용(BS)'!K42+'[1]3.일반(BS)'!K43</f>
        <v>142000</v>
      </c>
    </row>
    <row r="59" spans="1:9" s="13" customFormat="1" ht="15" customHeight="1">
      <c r="A59" s="71"/>
      <c r="B59" s="70" t="s">
        <v>48</v>
      </c>
      <c r="C59" s="72">
        <f>'[1]2.신용(BS)'!D94</f>
        <v>0</v>
      </c>
      <c r="D59" s="73">
        <f>'[1]2.신용(BS)'!E94</f>
        <v>0</v>
      </c>
      <c r="E59" s="48"/>
      <c r="F59" s="55">
        <v>4</v>
      </c>
      <c r="G59" s="52" t="s">
        <v>50</v>
      </c>
      <c r="H59" s="68">
        <f>'[1]3.일반(BS)'!J44</f>
        <v>0</v>
      </c>
      <c r="I59" s="56">
        <f>'[1]3.일반(BS)'!K44</f>
        <v>0</v>
      </c>
    </row>
    <row r="60" spans="1:9" s="13" customFormat="1" ht="15" customHeight="1">
      <c r="A60" s="599" t="s">
        <v>51</v>
      </c>
      <c r="B60" s="599"/>
      <c r="C60" s="41">
        <f>SUM(C62,C61)</f>
        <v>0</v>
      </c>
      <c r="D60" s="41">
        <f>SUM(D62,D61)</f>
        <v>0</v>
      </c>
      <c r="E60" s="48"/>
      <c r="F60" s="55">
        <v>5</v>
      </c>
      <c r="G60" s="52" t="s">
        <v>52</v>
      </c>
      <c r="H60" s="68">
        <f>'[1]3.일반(BS)'!J45</f>
        <v>0</v>
      </c>
      <c r="I60" s="56">
        <f>'[1]3.일반(BS)'!K45</f>
        <v>0</v>
      </c>
    </row>
    <row r="61" spans="1:9" s="13" customFormat="1" ht="15" customHeight="1">
      <c r="A61" s="531">
        <v>1</v>
      </c>
      <c r="B61" s="138" t="s">
        <v>53</v>
      </c>
      <c r="C61" s="533">
        <f>'[1]3.일반(BS)'!D54</f>
        <v>0</v>
      </c>
      <c r="D61" s="533">
        <f>'[1]3.일반(BS)'!E54</f>
        <v>0</v>
      </c>
      <c r="E61" s="48"/>
      <c r="F61" s="55">
        <v>6</v>
      </c>
      <c r="G61" s="52" t="s">
        <v>54</v>
      </c>
      <c r="H61" s="68">
        <f>'[1]3.일반(BS)'!J46</f>
        <v>0</v>
      </c>
      <c r="I61" s="56">
        <f>'[1]3.일반(BS)'!K46</f>
        <v>0</v>
      </c>
    </row>
    <row r="62" spans="1:9" s="13" customFormat="1" ht="15" customHeight="1">
      <c r="A62" s="71">
        <v>2</v>
      </c>
      <c r="B62" s="74" t="s">
        <v>468</v>
      </c>
      <c r="C62" s="72">
        <f>'[1]3.일반(BS)'!D56</f>
        <v>0</v>
      </c>
      <c r="D62" s="73">
        <f>'[1]3.일반(BS)'!E56</f>
        <v>0</v>
      </c>
      <c r="E62" s="48"/>
      <c r="F62" s="55">
        <v>7</v>
      </c>
      <c r="G62" s="52" t="s">
        <v>55</v>
      </c>
      <c r="H62" s="68">
        <f>'[1]3.일반(BS)'!J47</f>
        <v>0</v>
      </c>
      <c r="I62" s="56">
        <f>'[1]3.일반(BS)'!K47</f>
        <v>0</v>
      </c>
    </row>
    <row r="63" spans="1:9" s="13" customFormat="1" ht="17.25" customHeight="1">
      <c r="A63" s="75" t="s">
        <v>469</v>
      </c>
      <c r="B63" s="76" t="s">
        <v>56</v>
      </c>
      <c r="C63" s="43">
        <f>SUM(C64,C73,C93,C103)</f>
        <v>13259149</v>
      </c>
      <c r="D63" s="43">
        <f>SUM(D64,D73,D93,D103)</f>
        <v>11701557</v>
      </c>
      <c r="E63" s="48"/>
      <c r="F63" s="55">
        <v>8</v>
      </c>
      <c r="G63" s="52" t="s">
        <v>57</v>
      </c>
      <c r="H63" s="68">
        <f>'[1]3.일반(BS)'!J48</f>
        <v>0</v>
      </c>
      <c r="I63" s="56">
        <f>'[1]3.일반(BS)'!K48</f>
        <v>0</v>
      </c>
    </row>
    <row r="64" spans="1:9" s="13" customFormat="1" ht="17.25" customHeight="1">
      <c r="A64" s="77" t="s">
        <v>58</v>
      </c>
      <c r="B64" s="76" t="s">
        <v>471</v>
      </c>
      <c r="C64" s="78">
        <f>SUM(C65:C70,C72)-SUM(C71)</f>
        <v>5773084</v>
      </c>
      <c r="D64" s="78">
        <f>SUM(D65:D70,D72)-SUM(D71)</f>
        <v>4117058</v>
      </c>
      <c r="E64" s="48"/>
      <c r="F64" s="55">
        <v>9</v>
      </c>
      <c r="G64" s="52" t="s">
        <v>470</v>
      </c>
      <c r="H64" s="68">
        <f>'[1]2.신용(BS)'!J43+'[1]3.일반(BS)'!J49</f>
        <v>614277</v>
      </c>
      <c r="I64" s="56">
        <f>'[1]2.신용(BS)'!K43+'[1]3.일반(BS)'!K49</f>
        <v>223021</v>
      </c>
    </row>
    <row r="65" spans="1:9" s="13" customFormat="1" ht="17.25" customHeight="1">
      <c r="A65" s="51">
        <v>1</v>
      </c>
      <c r="B65" s="52" t="s">
        <v>59</v>
      </c>
      <c r="C65" s="53">
        <f>'[1]3.일반(BS)'!D59</f>
        <v>4682482</v>
      </c>
      <c r="D65" s="54">
        <f>'[1]3.일반(BS)'!E59</f>
        <v>3077893</v>
      </c>
      <c r="E65" s="48"/>
      <c r="F65" s="55"/>
      <c r="G65" s="57" t="s">
        <v>472</v>
      </c>
      <c r="H65" s="68">
        <f>'[1]2.신용(BS)'!J44+'[1]3.일반(BS)'!J50</f>
        <v>0</v>
      </c>
      <c r="I65" s="56">
        <f>'[1]2.신용(BS)'!K44+'[1]3.일반(BS)'!K50</f>
        <v>0</v>
      </c>
    </row>
    <row r="66" spans="1:9" s="13" customFormat="1" ht="17.25" customHeight="1">
      <c r="A66" s="51">
        <v>2</v>
      </c>
      <c r="B66" s="52" t="s">
        <v>60</v>
      </c>
      <c r="C66" s="53">
        <f>'[1]3.일반(BS)'!D60</f>
        <v>0</v>
      </c>
      <c r="D66" s="54">
        <f>'[1]3.일반(BS)'!E60</f>
        <v>0</v>
      </c>
      <c r="E66" s="48"/>
      <c r="F66" s="55"/>
      <c r="G66" s="57" t="s">
        <v>61</v>
      </c>
      <c r="H66" s="68">
        <f>'[1]2.신용(BS)'!J45+'[1]3.일반(BS)'!J51</f>
        <v>464277</v>
      </c>
      <c r="I66" s="56">
        <f>'[1]2.신용(BS)'!K45+'[1]3.일반(BS)'!K51</f>
        <v>223021</v>
      </c>
    </row>
    <row r="67" spans="1:9" s="13" customFormat="1" ht="17.25" customHeight="1">
      <c r="A67" s="51">
        <v>3</v>
      </c>
      <c r="B67" s="52" t="s">
        <v>62</v>
      </c>
      <c r="C67" s="53">
        <f>'[1]2.신용(BS)'!D30+'[1]3.일반(BS)'!D65</f>
        <v>164000</v>
      </c>
      <c r="D67" s="54">
        <f>'[1]2.신용(BS)'!E30+'[1]3.일반(BS)'!E65</f>
        <v>4000</v>
      </c>
      <c r="E67" s="48"/>
      <c r="F67" s="55">
        <v>10</v>
      </c>
      <c r="G67" s="52" t="s">
        <v>63</v>
      </c>
      <c r="H67" s="68">
        <f>'[1]3.일반(BS)'!J52</f>
        <v>0</v>
      </c>
      <c r="I67" s="56">
        <f>'[1]3.일반(BS)'!K52</f>
        <v>0</v>
      </c>
    </row>
    <row r="68" spans="1:9" s="13" customFormat="1" ht="17.25" customHeight="1">
      <c r="A68" s="51">
        <v>4</v>
      </c>
      <c r="B68" s="52" t="s">
        <v>64</v>
      </c>
      <c r="C68" s="53">
        <f>'[1]2.신용(BS)'!D42+'[1]3.일반(BS)'!D62</f>
        <v>926602</v>
      </c>
      <c r="D68" s="54">
        <f>'[1]2.신용(BS)'!E42+'[1]3.일반(BS)'!E62</f>
        <v>1035165</v>
      </c>
      <c r="E68" s="48"/>
      <c r="F68" s="55">
        <v>11</v>
      </c>
      <c r="G68" s="52" t="s">
        <v>65</v>
      </c>
      <c r="H68" s="68">
        <f>'[1]3.일반(BS)'!J53</f>
        <v>12977</v>
      </c>
      <c r="I68" s="56">
        <f>'[1]3.일반(BS)'!K53</f>
        <v>7553</v>
      </c>
    </row>
    <row r="69" spans="1:9" s="13" customFormat="1" ht="17.25" customHeight="1">
      <c r="A69" s="51">
        <v>5</v>
      </c>
      <c r="B69" s="52" t="s">
        <v>66</v>
      </c>
      <c r="C69" s="53">
        <f>'[1]2.신용(BS)'!D55+'[1]3.일반(BS)'!D61</f>
        <v>0</v>
      </c>
      <c r="D69" s="54">
        <f>'[1]2.신용(BS)'!E55+'[1]3.일반(BS)'!E61</f>
        <v>0</v>
      </c>
      <c r="E69" s="48"/>
      <c r="F69" s="60">
        <v>12</v>
      </c>
      <c r="G69" s="61" t="s">
        <v>67</v>
      </c>
      <c r="H69" s="69">
        <f>'[1]2.신용(BS)'!J48+'[1]3.일반(BS)'!J54</f>
        <v>29424</v>
      </c>
      <c r="I69" s="62">
        <f>'[1]2.신용(BS)'!K48+'[1]3.일반(BS)'!K54</f>
        <v>18158</v>
      </c>
    </row>
    <row r="70" spans="1:9" s="13" customFormat="1" ht="17.25" customHeight="1">
      <c r="A70" s="415">
        <v>6</v>
      </c>
      <c r="B70" s="99" t="s">
        <v>68</v>
      </c>
      <c r="C70" s="100">
        <f>'[1]3.일반(BS)'!D63</f>
        <v>0</v>
      </c>
      <c r="D70" s="101">
        <f>'[1]3.일반(BS)'!E63</f>
        <v>0</v>
      </c>
      <c r="E70" s="79"/>
      <c r="F70" s="657" t="s">
        <v>69</v>
      </c>
      <c r="G70" s="657"/>
      <c r="H70" s="80">
        <f>SUM(H7,H37,H41,H48,H53)</f>
        <v>178355824</v>
      </c>
      <c r="I70" s="80">
        <f>SUM(I7,I37,I41,I48,I53)</f>
        <v>168921062</v>
      </c>
    </row>
    <row r="71" spans="1:9" s="13" customFormat="1" ht="17.25" customHeight="1">
      <c r="A71" s="416"/>
      <c r="B71" s="417" t="s">
        <v>48</v>
      </c>
      <c r="C71" s="418">
        <f>'[1]3.일반(BS)'!D64</f>
        <v>0</v>
      </c>
      <c r="D71" s="307">
        <f>'[1]3.일반(BS)'!E64</f>
        <v>0</v>
      </c>
      <c r="E71" s="42"/>
      <c r="F71" s="662" t="s">
        <v>473</v>
      </c>
      <c r="G71" s="662"/>
      <c r="H71" s="419">
        <f>'[1]3.일반(BS)'!J58</f>
        <v>4807536</v>
      </c>
      <c r="I71" s="419">
        <f>'[1]3.일반(BS)'!K58</f>
        <v>4491460</v>
      </c>
    </row>
    <row r="72" spans="1:9" s="13" customFormat="1" ht="17.25" customHeight="1">
      <c r="A72" s="44">
        <v>7</v>
      </c>
      <c r="B72" s="74" t="s">
        <v>70</v>
      </c>
      <c r="C72" s="46">
        <f>'[1]2.신용(BS)'!D125+'[1]3.일반(BS)'!D66</f>
        <v>0</v>
      </c>
      <c r="D72" s="47">
        <f>'[1]2.신용(BS)'!E125+'[1]3.일반(BS)'!E66</f>
        <v>0</v>
      </c>
      <c r="E72" s="48"/>
      <c r="F72" s="49">
        <v>1</v>
      </c>
      <c r="G72" s="45" t="s">
        <v>474</v>
      </c>
      <c r="H72" s="50">
        <f>'[1]3.일반(BS)'!J59</f>
        <v>4332990</v>
      </c>
      <c r="I72" s="50">
        <f>'[1]3.일반(BS)'!K59</f>
        <v>4112855</v>
      </c>
    </row>
    <row r="73" spans="1:9" s="13" customFormat="1" ht="17.25" customHeight="1">
      <c r="A73" s="81" t="s">
        <v>71</v>
      </c>
      <c r="B73" s="76" t="s">
        <v>476</v>
      </c>
      <c r="C73" s="78">
        <f>SUM(C74,C78,C83,C86,C91)-SUM(C75:C77,C79:C82,C84:C85,C87:C90,C92)</f>
        <v>7440642</v>
      </c>
      <c r="D73" s="78">
        <f>SUM(D74,D78,D83,D86,D91)-SUM(D75:D77,D79:D82,D84:D85,D87:D90,D92)</f>
        <v>7531327</v>
      </c>
      <c r="E73" s="48"/>
      <c r="F73" s="55"/>
      <c r="G73" s="57" t="s">
        <v>475</v>
      </c>
      <c r="H73" s="56">
        <f>'[1]3.일반(BS)'!J60</f>
        <v>6737</v>
      </c>
      <c r="I73" s="56">
        <f>'[1]3.일반(BS)'!K60</f>
        <v>6518</v>
      </c>
    </row>
    <row r="74" spans="1:9" s="13" customFormat="1" ht="17.25" customHeight="1">
      <c r="A74" s="44">
        <v>1</v>
      </c>
      <c r="B74" s="45" t="s">
        <v>478</v>
      </c>
      <c r="C74" s="46">
        <f>'[1]2.신용(BS)'!D97+'[1]3.일반(BS)'!D68</f>
        <v>3375882</v>
      </c>
      <c r="D74" s="47">
        <f>'[1]2.신용(BS)'!E97+'[1]3.일반(BS)'!E68</f>
        <v>3375882</v>
      </c>
      <c r="E74" s="48"/>
      <c r="F74" s="55">
        <v>2</v>
      </c>
      <c r="G74" s="52" t="s">
        <v>477</v>
      </c>
      <c r="H74" s="56">
        <f>'[1]3.일반(BS)'!J61</f>
        <v>451153</v>
      </c>
      <c r="I74" s="56">
        <f>'[1]3.일반(BS)'!K61</f>
        <v>356773</v>
      </c>
    </row>
    <row r="75" spans="1:9" s="13" customFormat="1" ht="17.25" customHeight="1">
      <c r="A75" s="51"/>
      <c r="B75" s="57" t="s">
        <v>72</v>
      </c>
      <c r="C75" s="53">
        <f>'[1]2.신용(BS)'!D98+'[1]3.일반(BS)'!D69</f>
        <v>0</v>
      </c>
      <c r="D75" s="54">
        <f>'[1]2.신용(BS)'!E98+'[1]3.일반(BS)'!E69</f>
        <v>0</v>
      </c>
      <c r="E75" s="48"/>
      <c r="F75" s="55">
        <v>3</v>
      </c>
      <c r="G75" s="52" t="s">
        <v>73</v>
      </c>
      <c r="H75" s="56">
        <f>'[1]3.일반(BS)'!J62</f>
        <v>30130</v>
      </c>
      <c r="I75" s="56">
        <f>'[1]3.일반(BS)'!K62</f>
        <v>28350</v>
      </c>
    </row>
    <row r="76" spans="1:9" s="13" customFormat="1" ht="18" customHeight="1">
      <c r="A76" s="51"/>
      <c r="B76" s="57" t="s">
        <v>74</v>
      </c>
      <c r="C76" s="53">
        <f>'[1]2.신용(BS)'!D99+'[1]3.일반(BS)'!D70</f>
        <v>0</v>
      </c>
      <c r="D76" s="54">
        <f>'[1]2.신용(BS)'!E99+'[1]3.일반(BS)'!E70</f>
        <v>0</v>
      </c>
      <c r="E76" s="48" t="s">
        <v>75</v>
      </c>
      <c r="F76" s="60">
        <v>4</v>
      </c>
      <c r="G76" s="61" t="s">
        <v>76</v>
      </c>
      <c r="H76" s="62">
        <f>'[1]3.일반(BS)'!J63</f>
        <v>0</v>
      </c>
      <c r="I76" s="62">
        <f>'[1]3.일반(BS)'!K63</f>
        <v>0</v>
      </c>
    </row>
    <row r="77" spans="1:9" s="13" customFormat="1" ht="17.25" customHeight="1">
      <c r="A77" s="51"/>
      <c r="B77" s="94" t="s">
        <v>77</v>
      </c>
      <c r="C77" s="53">
        <f>'[1]2.신용(BS)'!D100+'[1]3.일반(BS)'!D71</f>
        <v>0</v>
      </c>
      <c r="D77" s="54">
        <f>'[1]2.신용(BS)'!E100+'[1]3.일반(BS)'!E71</f>
        <v>0</v>
      </c>
      <c r="E77" s="63"/>
      <c r="F77" s="599" t="s">
        <v>479</v>
      </c>
      <c r="G77" s="599"/>
      <c r="H77" s="43">
        <f>'[1]3.일반(BS)'!J64</f>
        <v>369762</v>
      </c>
      <c r="I77" s="43">
        <f>'[1]3.일반(BS)'!K64</f>
        <v>369762</v>
      </c>
    </row>
    <row r="78" spans="1:9" s="13" customFormat="1" ht="17.25" customHeight="1">
      <c r="A78" s="51">
        <v>2</v>
      </c>
      <c r="B78" s="52" t="s">
        <v>78</v>
      </c>
      <c r="C78" s="53">
        <f>'[1]2.신용(BS)'!D101+'[1]3.일반(BS)'!D72</f>
        <v>4338655</v>
      </c>
      <c r="D78" s="54">
        <f>'[1]2.신용(BS)'!E101+'[1]3.일반(BS)'!E72</f>
        <v>4159312</v>
      </c>
      <c r="E78" s="48"/>
      <c r="F78" s="49">
        <v>1</v>
      </c>
      <c r="G78" s="45" t="s">
        <v>480</v>
      </c>
      <c r="H78" s="64">
        <f>'[1]3.일반(BS)'!J65</f>
        <v>369762</v>
      </c>
      <c r="I78" s="50">
        <f>'[1]3.일반(BS)'!K65</f>
        <v>369762</v>
      </c>
    </row>
    <row r="79" spans="1:9" s="13" customFormat="1" ht="17.25" customHeight="1">
      <c r="A79" s="51"/>
      <c r="B79" s="57" t="s">
        <v>79</v>
      </c>
      <c r="C79" s="53">
        <f>'[1]2.신용(BS)'!D102+'[1]3.일반(BS)'!D73</f>
        <v>968944</v>
      </c>
      <c r="D79" s="54">
        <f>'[1]2.신용(BS)'!E102+'[1]3.일반(BS)'!E73</f>
        <v>815427</v>
      </c>
      <c r="E79" s="48"/>
      <c r="F79" s="82" t="s">
        <v>80</v>
      </c>
      <c r="G79" s="52" t="s">
        <v>481</v>
      </c>
      <c r="H79" s="68">
        <f>'[1]3.일반(BS)'!J66</f>
        <v>0</v>
      </c>
      <c r="I79" s="56">
        <f>'[1]3.일반(BS)'!K66</f>
        <v>0</v>
      </c>
    </row>
    <row r="80" spans="1:9" s="13" customFormat="1" ht="17.25" customHeight="1">
      <c r="A80" s="51"/>
      <c r="B80" s="57" t="s">
        <v>81</v>
      </c>
      <c r="C80" s="53">
        <f>'[1]2.신용(BS)'!D103+'[1]3.일반(BS)'!D74</f>
        <v>275593</v>
      </c>
      <c r="D80" s="54">
        <f>'[1]2.신용(BS)'!E103+'[1]3.일반(BS)'!E74</f>
        <v>290697</v>
      </c>
      <c r="E80" s="48"/>
      <c r="F80" s="82" t="s">
        <v>82</v>
      </c>
      <c r="G80" s="52" t="s">
        <v>482</v>
      </c>
      <c r="H80" s="68">
        <f>'[1]3.일반(BS)'!J67</f>
        <v>369762</v>
      </c>
      <c r="I80" s="56">
        <f>'[1]3.일반(BS)'!K67</f>
        <v>369762</v>
      </c>
    </row>
    <row r="81" spans="1:9" s="13" customFormat="1" ht="13.5" customHeight="1">
      <c r="A81" s="51"/>
      <c r="B81" s="94" t="s">
        <v>74</v>
      </c>
      <c r="C81" s="53">
        <f>'[1]2.신용(BS)'!D104+'[1]3.일반(BS)'!D75</f>
        <v>0</v>
      </c>
      <c r="D81" s="54">
        <f>'[1]2.신용(BS)'!E104+'[1]3.일반(BS)'!E75</f>
        <v>0</v>
      </c>
      <c r="E81" s="48"/>
      <c r="F81" s="60">
        <v>2</v>
      </c>
      <c r="G81" s="61" t="s">
        <v>483</v>
      </c>
      <c r="H81" s="69">
        <f>'[1]3.일반(BS)'!J68</f>
        <v>0</v>
      </c>
      <c r="I81" s="62">
        <f>'[1]3.일반(BS)'!K68</f>
        <v>0</v>
      </c>
    </row>
    <row r="82" spans="1:9" s="13" customFormat="1" ht="17.25" customHeight="1">
      <c r="A82" s="51"/>
      <c r="B82" s="94" t="s">
        <v>77</v>
      </c>
      <c r="C82" s="53">
        <f>'[1]2.신용(BS)'!D105+'[1]3.일반(BS)'!D76</f>
        <v>0</v>
      </c>
      <c r="D82" s="53">
        <f>'[1]2.신용(BS)'!E105+'[1]3.일반(BS)'!E76</f>
        <v>0</v>
      </c>
      <c r="E82" s="63"/>
      <c r="F82" s="599" t="s">
        <v>83</v>
      </c>
      <c r="G82" s="599"/>
      <c r="H82" s="43">
        <f>'[1]3.일반(BS)'!J69</f>
        <v>0</v>
      </c>
      <c r="I82" s="43">
        <f>'[1]3.일반(BS)'!K69</f>
        <v>-6595</v>
      </c>
    </row>
    <row r="83" spans="1:9" s="13" customFormat="1" ht="17.25" customHeight="1">
      <c r="A83" s="51">
        <v>3</v>
      </c>
      <c r="B83" s="52" t="s">
        <v>84</v>
      </c>
      <c r="C83" s="53">
        <f>'[1]2.신용(BS)'!D106+'[1]3.일반(BS)'!D77</f>
        <v>0</v>
      </c>
      <c r="D83" s="54">
        <f>'[1]2.신용(BS)'!E106+'[1]3.일반(BS)'!E77</f>
        <v>0</v>
      </c>
      <c r="E83" s="48"/>
      <c r="F83" s="83">
        <v>1</v>
      </c>
      <c r="G83" s="45" t="s">
        <v>85</v>
      </c>
      <c r="H83" s="50">
        <f>'[1]3.일반(BS)'!J70</f>
        <v>0</v>
      </c>
      <c r="I83" s="50">
        <f>'[1]3.일반(BS)'!K70</f>
        <v>6595</v>
      </c>
    </row>
    <row r="84" spans="1:9" s="13" customFormat="1" ht="15.75" customHeight="1">
      <c r="A84" s="51"/>
      <c r="B84" s="57" t="s">
        <v>79</v>
      </c>
      <c r="C84" s="53">
        <f>'[1]2.신용(BS)'!D107+'[1]3.일반(BS)'!D78</f>
        <v>0</v>
      </c>
      <c r="D84" s="54">
        <f>'[1]2.신용(BS)'!E107+'[1]3.일반(BS)'!E78</f>
        <v>0</v>
      </c>
      <c r="E84" s="48" t="s">
        <v>86</v>
      </c>
      <c r="F84" s="84">
        <v>2</v>
      </c>
      <c r="G84" s="61" t="s">
        <v>87</v>
      </c>
      <c r="H84" s="62">
        <f>'[1]3.일반(BS)'!J71</f>
        <v>0</v>
      </c>
      <c r="I84" s="62">
        <f>'[1]3.일반(BS)'!K71</f>
        <v>0</v>
      </c>
    </row>
    <row r="85" spans="1:9" s="13" customFormat="1" ht="15.75" customHeight="1">
      <c r="A85" s="51"/>
      <c r="B85" s="57" t="s">
        <v>74</v>
      </c>
      <c r="C85" s="53">
        <f>'[1]2.신용(BS)'!D108+'[1]3.일반(BS)'!D79</f>
        <v>0</v>
      </c>
      <c r="D85" s="54">
        <f>'[1]2.신용(BS)'!E108+'[1]3.일반(BS)'!E79</f>
        <v>0</v>
      </c>
      <c r="E85" s="48"/>
      <c r="F85" s="663" t="s">
        <v>88</v>
      </c>
      <c r="G85" s="664"/>
      <c r="H85" s="43">
        <f>'[1]3.일반(BS)'!J72</f>
        <v>0</v>
      </c>
      <c r="I85" s="43">
        <f>'[1]3.일반(BS)'!K72</f>
        <v>0</v>
      </c>
    </row>
    <row r="86" spans="1:9" s="13" customFormat="1" ht="17.25" customHeight="1">
      <c r="A86" s="51">
        <v>4</v>
      </c>
      <c r="B86" s="52" t="s">
        <v>89</v>
      </c>
      <c r="C86" s="53">
        <f>'[1]2.신용(BS)'!D109+'[1]3.일반(BS)'!D80</f>
        <v>2507474</v>
      </c>
      <c r="D86" s="54">
        <f>'[1]2.신용(BS)'!E109+'[1]3.일반(BS)'!E80</f>
        <v>1810702</v>
      </c>
      <c r="E86" s="48"/>
      <c r="F86" s="83">
        <v>1</v>
      </c>
      <c r="G86" s="45" t="s">
        <v>90</v>
      </c>
      <c r="H86" s="50">
        <f>'[1]3.일반(BS)'!J73</f>
        <v>0</v>
      </c>
      <c r="I86" s="50">
        <f>'[1]3.일반(BS)'!K73</f>
        <v>0</v>
      </c>
    </row>
    <row r="87" spans="1:9" s="13" customFormat="1" ht="17.25" customHeight="1">
      <c r="A87" s="51"/>
      <c r="B87" s="57" t="s">
        <v>79</v>
      </c>
      <c r="C87" s="53">
        <f>'[1]2.신용(BS)'!D110+'[1]3.일반(BS)'!D81</f>
        <v>1172174</v>
      </c>
      <c r="D87" s="54">
        <f>'[1]2.신용(BS)'!E110+'[1]3.일반(BS)'!E81</f>
        <v>748620</v>
      </c>
      <c r="E87" s="48"/>
      <c r="F87" s="82"/>
      <c r="G87" s="85" t="s">
        <v>91</v>
      </c>
      <c r="H87" s="56">
        <f>'[1]3.일반(BS)'!J74</f>
        <v>0</v>
      </c>
      <c r="I87" s="56">
        <f>'[1]3.일반(BS)'!K74</f>
        <v>0</v>
      </c>
    </row>
    <row r="88" spans="1:9" s="13" customFormat="1" ht="17.25" customHeight="1">
      <c r="A88" s="51"/>
      <c r="B88" s="57" t="s">
        <v>92</v>
      </c>
      <c r="C88" s="53">
        <f>'[1]2.신용(BS)'!D111+'[1]3.일반(BS)'!D82</f>
        <v>364658</v>
      </c>
      <c r="D88" s="54">
        <f>'[1]2.신용(BS)'!E111+'[1]3.일반(BS)'!E82</f>
        <v>135170</v>
      </c>
      <c r="E88" s="48"/>
      <c r="F88" s="82">
        <v>2</v>
      </c>
      <c r="G88" s="52" t="s">
        <v>93</v>
      </c>
      <c r="H88" s="56">
        <f>'[1]3.일반(BS)'!J75</f>
        <v>0</v>
      </c>
      <c r="I88" s="56">
        <f>'[1]3.일반(BS)'!K75</f>
        <v>0</v>
      </c>
    </row>
    <row r="89" spans="1:9" s="13" customFormat="1" ht="15" customHeight="1">
      <c r="A89" s="51"/>
      <c r="B89" s="57" t="s">
        <v>74</v>
      </c>
      <c r="C89" s="53">
        <f>'[1]2.신용(BS)'!D112+'[1]3.일반(BS)'!D83</f>
        <v>0</v>
      </c>
      <c r="D89" s="54">
        <f>'[1]2.신용(BS)'!E112+'[1]3.일반(BS)'!E83</f>
        <v>0</v>
      </c>
      <c r="E89" s="48"/>
      <c r="F89" s="84"/>
      <c r="G89" s="86" t="s">
        <v>94</v>
      </c>
      <c r="H89" s="62">
        <f>'[1]3.일반(BS)'!J77</f>
        <v>0</v>
      </c>
      <c r="I89" s="62">
        <f>'[1]3.일반(BS)'!K77</f>
        <v>0</v>
      </c>
    </row>
    <row r="90" spans="1:9" ht="15" customHeight="1">
      <c r="A90" s="51"/>
      <c r="B90" s="57" t="s">
        <v>77</v>
      </c>
      <c r="C90" s="53">
        <f>'[1]2.신용(BS)'!D113+'[1]3.일반(BS)'!D84</f>
        <v>0</v>
      </c>
      <c r="D90" s="53">
        <f>'[1]2.신용(BS)'!E113+'[1]3.일반(BS)'!E84</f>
        <v>0</v>
      </c>
      <c r="E90" s="48"/>
      <c r="F90" s="98">
        <v>3</v>
      </c>
      <c r="G90" s="123" t="s">
        <v>95</v>
      </c>
      <c r="H90" s="62">
        <f>'[1]3.일반(BS)'!J78</f>
        <v>0</v>
      </c>
      <c r="I90" s="62">
        <f>'[1]3.일반(BS)'!K78</f>
        <v>0</v>
      </c>
    </row>
    <row r="91" spans="1:9" ht="17.25" customHeight="1">
      <c r="A91" s="51">
        <v>5</v>
      </c>
      <c r="B91" s="52" t="s">
        <v>484</v>
      </c>
      <c r="C91" s="53">
        <f>'[1]2.신용(BS)'!D114+'[1]3.일반(BS)'!D85</f>
        <v>0</v>
      </c>
      <c r="D91" s="54">
        <f>'[1]2.신용(BS)'!E114+'[1]3.일반(BS)'!E85</f>
        <v>175345</v>
      </c>
      <c r="E91" s="48"/>
      <c r="F91" s="663" t="s">
        <v>96</v>
      </c>
      <c r="G91" s="664"/>
      <c r="H91" s="43">
        <f>'[1]3.일반(BS)'!J79</f>
        <v>3604448</v>
      </c>
      <c r="I91" s="43">
        <f>'[1]3.일반(BS)'!K79</f>
        <v>3454067</v>
      </c>
    </row>
    <row r="92" spans="1:9" ht="13.5" customHeight="1">
      <c r="A92" s="87"/>
      <c r="B92" s="70" t="s">
        <v>92</v>
      </c>
      <c r="C92" s="66">
        <f>'[1]2.신용(BS)'!D115+'[1]3.일반(BS)'!D86</f>
        <v>0</v>
      </c>
      <c r="D92" s="67">
        <f>'[1]2.신용(BS)'!E115+'[1]3.일반(BS)'!E86</f>
        <v>0</v>
      </c>
      <c r="E92" s="48"/>
      <c r="F92" s="83"/>
      <c r="G92" s="88" t="s">
        <v>97</v>
      </c>
      <c r="H92" s="50">
        <f>'[1]3.일반(BS)'!J80</f>
        <v>0</v>
      </c>
      <c r="I92" s="50">
        <f>'[1]3.일반(BS)'!K80</f>
        <v>0</v>
      </c>
    </row>
    <row r="93" spans="1:9" ht="17.25" customHeight="1">
      <c r="A93" s="81" t="s">
        <v>98</v>
      </c>
      <c r="B93" s="76" t="s">
        <v>99</v>
      </c>
      <c r="C93" s="78">
        <f>SUM(C94:C95,C97,C99:C101)-SUM(C96,C98,C102)</f>
        <v>13029</v>
      </c>
      <c r="D93" s="78">
        <f>SUM(D94:D95,D97,D99:D101)-SUM(D96,D98,D102)</f>
        <v>20482</v>
      </c>
      <c r="E93" s="48"/>
      <c r="F93" s="82">
        <v>1</v>
      </c>
      <c r="G93" s="52" t="s">
        <v>100</v>
      </c>
      <c r="H93" s="56">
        <f>'[1]3.일반(BS)'!J81</f>
        <v>1123000</v>
      </c>
      <c r="I93" s="56">
        <f>'[1]3.일반(BS)'!K81</f>
        <v>1033000</v>
      </c>
    </row>
    <row r="94" spans="1:9" ht="17.25" customHeight="1">
      <c r="A94" s="44">
        <v>1</v>
      </c>
      <c r="B94" s="45" t="s">
        <v>485</v>
      </c>
      <c r="C94" s="46">
        <f>'[1]3.일반(BS)'!D88</f>
        <v>0</v>
      </c>
      <c r="D94" s="47">
        <f>'[1]3.일반(BS)'!E88</f>
        <v>0</v>
      </c>
      <c r="E94" s="48"/>
      <c r="F94" s="84">
        <v>2</v>
      </c>
      <c r="G94" s="61" t="s">
        <v>101</v>
      </c>
      <c r="H94" s="62">
        <f>'[1]3.일반(BS)'!J82</f>
        <v>1654432</v>
      </c>
      <c r="I94" s="62">
        <f>'[1]3.일반(BS)'!K82</f>
        <v>1556984</v>
      </c>
    </row>
    <row r="95" spans="1:9" ht="17.25" customHeight="1">
      <c r="A95" s="51">
        <v>2</v>
      </c>
      <c r="B95" s="52" t="s">
        <v>486</v>
      </c>
      <c r="C95" s="53">
        <f>'[1]2.신용(BS)'!D117+'[1]3.일반(BS)'!D89</f>
        <v>0</v>
      </c>
      <c r="D95" s="54">
        <f>'[1]2.신용(BS)'!E117+'[1]3.일반(BS)'!E89</f>
        <v>0</v>
      </c>
      <c r="E95" s="63"/>
      <c r="F95" s="89"/>
      <c r="G95" s="52" t="s">
        <v>102</v>
      </c>
      <c r="H95" s="90">
        <f>'[1]3.일반(BS)'!J83</f>
        <v>1425432</v>
      </c>
      <c r="I95" s="91">
        <f>'[1]3.일반(BS)'!K83</f>
        <v>1327984</v>
      </c>
    </row>
    <row r="96" spans="1:9" ht="17.25" customHeight="1">
      <c r="A96" s="51"/>
      <c r="B96" s="57" t="s">
        <v>103</v>
      </c>
      <c r="C96" s="53">
        <f>'[1]2.신용(BS)'!D118+'[1]3.일반(BS)'!D90</f>
        <v>0</v>
      </c>
      <c r="D96" s="54">
        <f>'[1]2.신용(BS)'!E118+'[1]3.일반(BS)'!E90</f>
        <v>0</v>
      </c>
      <c r="E96" s="48"/>
      <c r="F96" s="83"/>
      <c r="G96" s="45" t="s">
        <v>104</v>
      </c>
      <c r="H96" s="50">
        <f>'[1]3.일반(BS)'!J85</f>
        <v>129000</v>
      </c>
      <c r="I96" s="50">
        <f>'[1]3.일반(BS)'!K85</f>
        <v>129000</v>
      </c>
    </row>
    <row r="97" spans="1:9" ht="17.25" customHeight="1">
      <c r="A97" s="51">
        <v>3</v>
      </c>
      <c r="B97" s="52" t="s">
        <v>487</v>
      </c>
      <c r="C97" s="53">
        <f>'[1]2.신용(BS)'!D119+'[1]3.일반(BS)'!D91</f>
        <v>0</v>
      </c>
      <c r="D97" s="54">
        <f>'[1]2.신용(BS)'!E119+'[1]3.일반(BS)'!E91</f>
        <v>0</v>
      </c>
      <c r="E97" s="48"/>
      <c r="F97" s="83"/>
      <c r="G97" s="45" t="s">
        <v>105</v>
      </c>
      <c r="H97" s="50">
        <f>'[1]3.일반(BS)'!J86</f>
        <v>100000</v>
      </c>
      <c r="I97" s="50">
        <f>'[1]3.일반(BS)'!K86</f>
        <v>100000</v>
      </c>
    </row>
    <row r="98" spans="1:9" ht="15.75" customHeight="1">
      <c r="A98" s="51"/>
      <c r="B98" s="57" t="s">
        <v>103</v>
      </c>
      <c r="C98" s="53">
        <f>'[1]2.신용(BS)'!D120+'[1]3.일반(BS)'!D92</f>
        <v>0</v>
      </c>
      <c r="D98" s="54">
        <f>'[1]2.신용(BS)'!E120+'[1]3.일반(BS)'!E92</f>
        <v>0</v>
      </c>
      <c r="E98" s="48"/>
      <c r="F98" s="92">
        <v>3</v>
      </c>
      <c r="G98" s="93" t="s">
        <v>106</v>
      </c>
      <c r="H98" s="50">
        <f>'[1]3.일반(BS)'!J87</f>
        <v>0</v>
      </c>
      <c r="I98" s="50">
        <f>'[1]3.일반(BS)'!K87</f>
        <v>0</v>
      </c>
    </row>
    <row r="99" spans="1:9" ht="15.75" customHeight="1">
      <c r="A99" s="51">
        <v>4</v>
      </c>
      <c r="B99" s="52" t="s">
        <v>488</v>
      </c>
      <c r="C99" s="53">
        <f>'[1]2.신용(BS)'!D121+'[1]3.일반(BS)'!D93</f>
        <v>0</v>
      </c>
      <c r="D99" s="54">
        <f>'[1]2.신용(BS)'!E121+'[1]3.일반(BS)'!E93</f>
        <v>0</v>
      </c>
      <c r="E99" s="48"/>
      <c r="F99" s="92"/>
      <c r="G99" s="94" t="s">
        <v>107</v>
      </c>
      <c r="H99" s="50">
        <f>'[1]3.일반(BS)'!J88</f>
        <v>0</v>
      </c>
      <c r="I99" s="50">
        <f>'[1]3.일반(BS)'!K88</f>
        <v>0</v>
      </c>
    </row>
    <row r="100" spans="1:9" ht="17.25" customHeight="1">
      <c r="A100" s="51">
        <v>5</v>
      </c>
      <c r="B100" s="52" t="s">
        <v>108</v>
      </c>
      <c r="C100" s="53">
        <f>'[1]2.신용(BS)'!D122+'[1]3.일반(BS)'!D94</f>
        <v>0</v>
      </c>
      <c r="D100" s="54">
        <f>'[1]2.신용(BS)'!E122+'[1]3.일반(BS)'!E94</f>
        <v>0</v>
      </c>
      <c r="E100" s="48"/>
      <c r="F100" s="95">
        <v>4</v>
      </c>
      <c r="G100" s="52" t="s">
        <v>109</v>
      </c>
      <c r="H100" s="56">
        <f>'[1]3.일반(BS)'!J89</f>
        <v>827016</v>
      </c>
      <c r="I100" s="56">
        <f>'[1]3.일반(BS)'!K89</f>
        <v>864083</v>
      </c>
    </row>
    <row r="101" spans="1:9" ht="17.25" customHeight="1">
      <c r="A101" s="51">
        <v>6</v>
      </c>
      <c r="B101" s="52" t="s">
        <v>489</v>
      </c>
      <c r="C101" s="53">
        <f>'[1]2.신용(BS)'!D123+'[1]3.일반(BS)'!D95</f>
        <v>13029</v>
      </c>
      <c r="D101" s="54">
        <f>'[1]2.신용(BS)'!E123+'[1]3.일반(BS)'!E95</f>
        <v>20482</v>
      </c>
      <c r="E101" s="48"/>
      <c r="F101" s="84"/>
      <c r="G101" s="96" t="s">
        <v>110</v>
      </c>
      <c r="H101" s="62">
        <f>'[1]3.일반(BS)'!J90</f>
        <v>0</v>
      </c>
      <c r="I101" s="62">
        <f>'[1]3.일반(BS)'!K90</f>
        <v>0</v>
      </c>
    </row>
    <row r="102" spans="1:9" ht="13.5" customHeight="1">
      <c r="A102" s="65"/>
      <c r="B102" s="70" t="s">
        <v>103</v>
      </c>
      <c r="C102" s="66">
        <f>'[1]2.신용(BS)'!D124+'[1]3.일반(BS)'!D96</f>
        <v>0</v>
      </c>
      <c r="D102" s="67">
        <f>'[1]2.신용(BS)'!E124+'[1]3.일반(BS)'!E96</f>
        <v>0</v>
      </c>
      <c r="E102" s="48"/>
      <c r="F102" s="84"/>
      <c r="G102" s="94" t="s">
        <v>111</v>
      </c>
      <c r="H102" s="62">
        <f>'[1]3.일반(BS)'!J91</f>
        <v>0</v>
      </c>
      <c r="I102" s="62">
        <f>'[1]3.일반(BS)'!K91</f>
        <v>0</v>
      </c>
    </row>
    <row r="103" spans="1:9" ht="17.25" customHeight="1">
      <c r="A103" s="81" t="s">
        <v>112</v>
      </c>
      <c r="B103" s="76" t="s">
        <v>113</v>
      </c>
      <c r="C103" s="78">
        <f>SUM(C104,C106:C107,C109)-SUM(C105,C108)</f>
        <v>32394</v>
      </c>
      <c r="D103" s="78">
        <f>SUM(D104,D106:D107,D109)-SUM(D105,D108)</f>
        <v>32690</v>
      </c>
      <c r="E103" s="48"/>
      <c r="F103" s="84"/>
      <c r="G103" s="86"/>
      <c r="H103" s="62"/>
      <c r="I103" s="62"/>
    </row>
    <row r="104" spans="1:9" ht="14.25" customHeight="1">
      <c r="A104" s="97">
        <v>1</v>
      </c>
      <c r="B104" s="45" t="s">
        <v>114</v>
      </c>
      <c r="C104" s="46">
        <f>'[1]2.신용(BS)'!D136+'[1]3.일반(BS)'!D98</f>
        <v>0</v>
      </c>
      <c r="D104" s="47">
        <f>'[1]2.신용(BS)'!E136+'[1]3.일반(BS)'!E98</f>
        <v>0</v>
      </c>
      <c r="E104" s="48"/>
      <c r="F104" s="84"/>
      <c r="G104" s="86"/>
      <c r="H104" s="62"/>
      <c r="I104" s="62"/>
    </row>
    <row r="105" spans="1:9" ht="14.25" customHeight="1">
      <c r="A105" s="95"/>
      <c r="B105" s="57" t="s">
        <v>18</v>
      </c>
      <c r="C105" s="53">
        <f>'[1]2.신용(BS)'!D137+'[1]3.일반(BS)'!D99</f>
        <v>0</v>
      </c>
      <c r="D105" s="54">
        <f>'[1]2.신용(BS)'!E137+'[1]3.일반(BS)'!E99</f>
        <v>0</v>
      </c>
      <c r="E105" s="48"/>
      <c r="F105" s="84"/>
      <c r="G105" s="70"/>
      <c r="H105" s="62"/>
      <c r="I105" s="62"/>
    </row>
    <row r="106" spans="1:9" ht="17.25" customHeight="1">
      <c r="A106" s="95">
        <v>2</v>
      </c>
      <c r="B106" s="52" t="s">
        <v>115</v>
      </c>
      <c r="C106" s="53">
        <f>'[1]2.신용(BS)'!D132+'[1]3.일반(BS)'!D100</f>
        <v>0</v>
      </c>
      <c r="D106" s="54">
        <f>'[1]2.신용(BS)'!E132+'[1]3.일반(BS)'!E100</f>
        <v>300</v>
      </c>
      <c r="E106" s="48"/>
      <c r="F106" s="84"/>
      <c r="G106" s="70"/>
      <c r="H106" s="62"/>
      <c r="I106" s="62"/>
    </row>
    <row r="107" spans="1:9" ht="15" customHeight="1">
      <c r="A107" s="95">
        <v>3</v>
      </c>
      <c r="B107" s="52" t="s">
        <v>116</v>
      </c>
      <c r="C107" s="53">
        <f>'[1]3.일반(BS)'!D101</f>
        <v>0</v>
      </c>
      <c r="D107" s="54">
        <f>'[1]3.일반(BS)'!E101</f>
        <v>0</v>
      </c>
      <c r="E107" s="48"/>
      <c r="F107" s="84"/>
      <c r="G107" s="70"/>
      <c r="H107" s="62"/>
      <c r="I107" s="62"/>
    </row>
    <row r="108" spans="1:9" ht="15" customHeight="1">
      <c r="A108" s="95"/>
      <c r="B108" s="57" t="s">
        <v>22</v>
      </c>
      <c r="C108" s="53">
        <f>'[1]3.일반(BS)'!D102</f>
        <v>0</v>
      </c>
      <c r="D108" s="54">
        <f>'[1]3.일반(BS)'!E102</f>
        <v>0</v>
      </c>
      <c r="E108" s="48"/>
      <c r="F108" s="84"/>
      <c r="G108" s="70"/>
      <c r="H108" s="62"/>
      <c r="I108" s="62"/>
    </row>
    <row r="109" spans="1:9" ht="17.25" customHeight="1">
      <c r="A109" s="98">
        <v>4</v>
      </c>
      <c r="B109" s="99" t="s">
        <v>117</v>
      </c>
      <c r="C109" s="100">
        <f>'[1]2.신용(BS)'!D144+'[1]3.일반(BS)'!D103</f>
        <v>32394</v>
      </c>
      <c r="D109" s="101">
        <f>'[1]2.신용(BS)'!E144+'[1]3.일반(BS)'!E103</f>
        <v>32390</v>
      </c>
      <c r="E109" s="79"/>
      <c r="F109" s="657" t="s">
        <v>118</v>
      </c>
      <c r="G109" s="657"/>
      <c r="H109" s="80">
        <f>'[1]3.일반(BS)'!J93</f>
        <v>8781746</v>
      </c>
      <c r="I109" s="80">
        <f>'[1]3.일반(BS)'!K93</f>
        <v>8308694</v>
      </c>
    </row>
    <row r="110" spans="1:9" ht="17.25" customHeight="1">
      <c r="A110" s="658" t="s">
        <v>490</v>
      </c>
      <c r="B110" s="659"/>
      <c r="C110" s="102">
        <f>SUM(C7,C45,C50,C60,C63)</f>
        <v>187137570</v>
      </c>
      <c r="D110" s="102">
        <f>SUM(D7,D45,D50,D60,D63)</f>
        <v>177229756</v>
      </c>
      <c r="E110" s="660" t="s">
        <v>119</v>
      </c>
      <c r="F110" s="661"/>
      <c r="G110" s="659"/>
      <c r="H110" s="102">
        <f>SUM(H70,H109)</f>
        <v>187137570</v>
      </c>
      <c r="I110" s="102">
        <f>SUM(I70,I109)</f>
        <v>177229756</v>
      </c>
    </row>
    <row r="112" spans="3:4" ht="11.25" customHeight="1">
      <c r="C112" s="103"/>
      <c r="D112" s="103"/>
    </row>
    <row r="113" ht="11.25" customHeight="1">
      <c r="D113" s="103"/>
    </row>
  </sheetData>
  <sheetProtection/>
  <mergeCells count="26">
    <mergeCell ref="A50:B50"/>
    <mergeCell ref="F53:G53"/>
    <mergeCell ref="A60:B60"/>
    <mergeCell ref="F82:G82"/>
    <mergeCell ref="A4:B4"/>
    <mergeCell ref="A5:B5"/>
    <mergeCell ref="E5:G5"/>
    <mergeCell ref="A1:I1"/>
    <mergeCell ref="A2:I2"/>
    <mergeCell ref="A3:I3"/>
    <mergeCell ref="F37:G37"/>
    <mergeCell ref="F41:G41"/>
    <mergeCell ref="A45:B45"/>
    <mergeCell ref="F48:G48"/>
    <mergeCell ref="A6:B6"/>
    <mergeCell ref="E6:G6"/>
    <mergeCell ref="A7:B7"/>
    <mergeCell ref="F7:G7"/>
    <mergeCell ref="F109:G109"/>
    <mergeCell ref="A110:B110"/>
    <mergeCell ref="E110:G110"/>
    <mergeCell ref="F70:G70"/>
    <mergeCell ref="F71:G71"/>
    <mergeCell ref="F77:G77"/>
    <mergeCell ref="F85:G85"/>
    <mergeCell ref="F91:G91"/>
  </mergeCells>
  <printOptions horizontalCentered="1"/>
  <pageMargins left="0.2755905511811024" right="0.2755905511811024" top="0.51" bottom="0.33" header="0.42" footer="0.29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showZeros="0" tabSelected="1" zoomScalePageLayoutView="0" workbookViewId="0" topLeftCell="A61">
      <selection activeCell="D34" sqref="D34"/>
    </sheetView>
  </sheetViews>
  <sheetFormatPr defaultColWidth="7.5546875" defaultRowHeight="13.5"/>
  <cols>
    <col min="1" max="1" width="3.5546875" style="105" customWidth="1"/>
    <col min="2" max="2" width="19.6640625" style="106" customWidth="1"/>
    <col min="3" max="4" width="13.88671875" style="106" customWidth="1"/>
    <col min="5" max="5" width="3.5546875" style="105" customWidth="1"/>
    <col min="6" max="6" width="22.4453125" style="106" customWidth="1"/>
    <col min="7" max="8" width="13.88671875" style="106" customWidth="1"/>
    <col min="9" max="10" width="7.5546875" style="106" customWidth="1"/>
    <col min="11" max="11" width="16.3359375" style="106" customWidth="1"/>
    <col min="12" max="16384" width="7.5546875" style="106" customWidth="1"/>
  </cols>
  <sheetData>
    <row r="1" spans="1:8" s="104" customFormat="1" ht="28.5" customHeight="1">
      <c r="A1" s="672" t="s">
        <v>120</v>
      </c>
      <c r="B1" s="672"/>
      <c r="C1" s="672"/>
      <c r="D1" s="672"/>
      <c r="E1" s="672"/>
      <c r="F1" s="672"/>
      <c r="G1" s="672"/>
      <c r="H1" s="672"/>
    </row>
    <row r="2" spans="1:8" ht="12" customHeight="1">
      <c r="A2" s="673" t="s">
        <v>630</v>
      </c>
      <c r="B2" s="673"/>
      <c r="C2" s="673"/>
      <c r="D2" s="673"/>
      <c r="E2" s="673"/>
      <c r="F2" s="673"/>
      <c r="G2" s="673"/>
      <c r="H2" s="673"/>
    </row>
    <row r="3" spans="1:8" ht="12" customHeight="1">
      <c r="A3" s="673" t="s">
        <v>633</v>
      </c>
      <c r="B3" s="673"/>
      <c r="C3" s="673"/>
      <c r="D3" s="673"/>
      <c r="E3" s="673"/>
      <c r="F3" s="673"/>
      <c r="G3" s="673"/>
      <c r="H3" s="673"/>
    </row>
    <row r="4" spans="1:8" ht="12" customHeight="1">
      <c r="A4" s="674" t="s">
        <v>121</v>
      </c>
      <c r="B4" s="674"/>
      <c r="H4" s="107" t="s">
        <v>122</v>
      </c>
    </row>
    <row r="5" spans="1:8" ht="12" customHeight="1">
      <c r="A5" s="675" t="s">
        <v>491</v>
      </c>
      <c r="B5" s="675"/>
      <c r="C5" s="108" t="s">
        <v>631</v>
      </c>
      <c r="D5" s="108" t="s">
        <v>632</v>
      </c>
      <c r="E5" s="675" t="s">
        <v>492</v>
      </c>
      <c r="F5" s="675"/>
      <c r="G5" s="108" t="s">
        <v>631</v>
      </c>
      <c r="H5" s="108" t="s">
        <v>634</v>
      </c>
    </row>
    <row r="6" spans="1:8" ht="12" customHeight="1">
      <c r="A6" s="675"/>
      <c r="B6" s="675"/>
      <c r="C6" s="108" t="s">
        <v>493</v>
      </c>
      <c r="D6" s="108" t="s">
        <v>493</v>
      </c>
      <c r="E6" s="675"/>
      <c r="F6" s="675"/>
      <c r="G6" s="108" t="s">
        <v>493</v>
      </c>
      <c r="H6" s="108" t="s">
        <v>493</v>
      </c>
    </row>
    <row r="7" spans="1:8" ht="15" customHeight="1">
      <c r="A7" s="669" t="s">
        <v>494</v>
      </c>
      <c r="B7" s="670"/>
      <c r="C7" s="111">
        <f>SUM(C8,C43,C53,C55)</f>
        <v>41689235</v>
      </c>
      <c r="D7" s="111">
        <f>SUM(D8,D43,D53,D55)</f>
        <v>40558308</v>
      </c>
      <c r="E7" s="112">
        <v>5</v>
      </c>
      <c r="F7" s="113" t="s">
        <v>495</v>
      </c>
      <c r="G7" s="114">
        <f>'[1]5.신용(PL)'!I12+'[1]6.일반(PL)'!D32</f>
        <v>82576</v>
      </c>
      <c r="H7" s="114">
        <f>'[1]5.신용(PL)'!J12+'[1]6.일반(PL)'!E32</f>
        <v>82149</v>
      </c>
    </row>
    <row r="8" spans="1:8" ht="15" customHeight="1">
      <c r="A8" s="115" t="s">
        <v>123</v>
      </c>
      <c r="B8" s="110" t="s">
        <v>496</v>
      </c>
      <c r="C8" s="111">
        <f>SUM(C9,C17,C26,C29,C32,C37,C38)</f>
        <v>9667967</v>
      </c>
      <c r="D8" s="111">
        <f>SUM(D9,D17,D26,D29,D32,D37,D38)</f>
        <v>9255848</v>
      </c>
      <c r="E8" s="116">
        <v>6</v>
      </c>
      <c r="F8" s="93" t="s">
        <v>497</v>
      </c>
      <c r="G8" s="117">
        <f>'[1]6.일반(PL)'!D33</f>
        <v>275000</v>
      </c>
      <c r="H8" s="117">
        <f>'[1]6.일반(PL)'!E33</f>
        <v>230000</v>
      </c>
    </row>
    <row r="9" spans="1:8" ht="15" customHeight="1">
      <c r="A9" s="118" t="s">
        <v>124</v>
      </c>
      <c r="B9" s="119" t="s">
        <v>498</v>
      </c>
      <c r="C9" s="120">
        <f>SUM(C10:C16)</f>
        <v>9258420</v>
      </c>
      <c r="D9" s="120">
        <f>SUM(D10:D16)</f>
        <v>8889730</v>
      </c>
      <c r="E9" s="116">
        <v>7</v>
      </c>
      <c r="F9" s="93" t="s">
        <v>499</v>
      </c>
      <c r="G9" s="117">
        <f>'[1]5.신용(PL)'!I13+'[1]6.일반(PL)'!D34</f>
        <v>472455</v>
      </c>
      <c r="H9" s="117">
        <f>'[1]5.신용(PL)'!J13+'[1]6.일반(PL)'!E34</f>
        <v>439700</v>
      </c>
    </row>
    <row r="10" spans="1:8" ht="15" customHeight="1">
      <c r="A10" s="112">
        <v>1</v>
      </c>
      <c r="B10" s="113" t="s">
        <v>500</v>
      </c>
      <c r="C10" s="121">
        <f>'[1]5.신용(PL)'!D9</f>
        <v>1280714</v>
      </c>
      <c r="D10" s="121">
        <f>'[1]5.신용(PL)'!E9</f>
        <v>1382954</v>
      </c>
      <c r="E10" s="116">
        <v>8</v>
      </c>
      <c r="F10" s="93" t="s">
        <v>501</v>
      </c>
      <c r="G10" s="117">
        <f>'[1]5.신용(PL)'!I14+'[1]6.일반(PL)'!D35</f>
        <v>6761</v>
      </c>
      <c r="H10" s="117">
        <f>'[1]5.신용(PL)'!J14+'[1]6.일반(PL)'!E35</f>
        <v>7569</v>
      </c>
    </row>
    <row r="11" spans="1:8" ht="15" customHeight="1">
      <c r="A11" s="116">
        <v>2</v>
      </c>
      <c r="B11" s="93" t="s">
        <v>125</v>
      </c>
      <c r="C11" s="117">
        <f>'[1]5.신용(PL)'!D10</f>
        <v>0</v>
      </c>
      <c r="D11" s="117">
        <f>'[1]5.신용(PL)'!E10</f>
        <v>0</v>
      </c>
      <c r="E11" s="116">
        <v>9</v>
      </c>
      <c r="F11" s="93" t="s">
        <v>502</v>
      </c>
      <c r="G11" s="117">
        <f>'[1]6.일반(PL)'!D36</f>
        <v>518375</v>
      </c>
      <c r="H11" s="117">
        <f>'[1]6.일반(PL)'!E36</f>
        <v>503937</v>
      </c>
    </row>
    <row r="12" spans="1:8" ht="15" customHeight="1">
      <c r="A12" s="116">
        <v>3</v>
      </c>
      <c r="B12" s="93" t="s">
        <v>126</v>
      </c>
      <c r="C12" s="117">
        <f>'[1]5.신용(PL)'!D11</f>
        <v>0</v>
      </c>
      <c r="D12" s="117">
        <f>'[1]5.신용(PL)'!E11</f>
        <v>0</v>
      </c>
      <c r="E12" s="122">
        <v>10</v>
      </c>
      <c r="F12" s="123" t="s">
        <v>503</v>
      </c>
      <c r="G12" s="124">
        <f>'[1]5.신용(PL)'!I15+'[1]6.일반(PL)'!D37</f>
        <v>924640</v>
      </c>
      <c r="H12" s="124">
        <f>'[1]5.신용(PL)'!J15+'[1]6.일반(PL)'!E37</f>
        <v>870816</v>
      </c>
    </row>
    <row r="13" spans="1:8" ht="15" customHeight="1">
      <c r="A13" s="116">
        <v>4</v>
      </c>
      <c r="B13" s="93" t="s">
        <v>504</v>
      </c>
      <c r="C13" s="117">
        <f>'[1]5.신용(PL)'!D12</f>
        <v>7926501</v>
      </c>
      <c r="D13" s="117">
        <f>'[1]5.신용(PL)'!E12</f>
        <v>7501535</v>
      </c>
      <c r="E13" s="671" t="s">
        <v>505</v>
      </c>
      <c r="F13" s="671"/>
      <c r="G13" s="125">
        <f>C7-C57-C96</f>
        <v>979245</v>
      </c>
      <c r="H13" s="125">
        <f>D7-D57-D96</f>
        <v>556697</v>
      </c>
    </row>
    <row r="14" spans="1:8" ht="15" customHeight="1">
      <c r="A14" s="116">
        <v>5</v>
      </c>
      <c r="B14" s="93" t="s">
        <v>127</v>
      </c>
      <c r="C14" s="117">
        <f>'[1]5.신용(PL)'!D13</f>
        <v>0</v>
      </c>
      <c r="D14" s="117">
        <f>'[1]5.신용(PL)'!E13</f>
        <v>0</v>
      </c>
      <c r="E14" s="671" t="s">
        <v>506</v>
      </c>
      <c r="F14" s="671"/>
      <c r="G14" s="125">
        <f>'[1]6.일반(PL)'!D41</f>
        <v>149406</v>
      </c>
      <c r="H14" s="125">
        <f>'[1]6.일반(PL)'!E41</f>
        <v>226519</v>
      </c>
    </row>
    <row r="15" spans="1:8" ht="15" customHeight="1">
      <c r="A15" s="116">
        <v>6</v>
      </c>
      <c r="B15" s="93" t="s">
        <v>128</v>
      </c>
      <c r="C15" s="117">
        <f>'[1]5.신용(PL)'!D14</f>
        <v>50753</v>
      </c>
      <c r="D15" s="117">
        <f>'[1]5.신용(PL)'!E14</f>
        <v>4877</v>
      </c>
      <c r="E15" s="671" t="s">
        <v>507</v>
      </c>
      <c r="F15" s="671"/>
      <c r="G15" s="125">
        <f>SUM(G16:G22)</f>
        <v>876346</v>
      </c>
      <c r="H15" s="125">
        <f>SUM(H16:H22)</f>
        <v>834582</v>
      </c>
    </row>
    <row r="16" spans="1:8" ht="15" customHeight="1">
      <c r="A16" s="122">
        <v>7</v>
      </c>
      <c r="B16" s="123" t="s">
        <v>508</v>
      </c>
      <c r="C16" s="124">
        <f>'[1]5.신용(PL)'!D15</f>
        <v>452</v>
      </c>
      <c r="D16" s="124">
        <f>'[1]5.신용(PL)'!E15</f>
        <v>364</v>
      </c>
      <c r="E16" s="112">
        <v>1</v>
      </c>
      <c r="F16" s="113" t="s">
        <v>509</v>
      </c>
      <c r="G16" s="114">
        <f>'[1]6.일반(PL)'!D43</f>
        <v>21062</v>
      </c>
      <c r="H16" s="114">
        <f>'[1]6.일반(PL)'!E43</f>
        <v>255888</v>
      </c>
    </row>
    <row r="17" spans="1:8" ht="15" customHeight="1">
      <c r="A17" s="126" t="s">
        <v>82</v>
      </c>
      <c r="B17" s="119" t="s">
        <v>129</v>
      </c>
      <c r="C17" s="120">
        <f>SUM(C18:C25)</f>
        <v>215</v>
      </c>
      <c r="D17" s="120">
        <f>SUM(D18:D25)</f>
        <v>91</v>
      </c>
      <c r="E17" s="116">
        <v>2</v>
      </c>
      <c r="F17" s="93" t="s">
        <v>510</v>
      </c>
      <c r="G17" s="127">
        <f>'[1]6.일반(PL)'!D44</f>
        <v>677743</v>
      </c>
      <c r="H17" s="127">
        <f>'[1]6.일반(PL)'!E44</f>
        <v>372166</v>
      </c>
    </row>
    <row r="18" spans="1:8" ht="15" customHeight="1">
      <c r="A18" s="112">
        <v>1</v>
      </c>
      <c r="B18" s="113" t="s">
        <v>798</v>
      </c>
      <c r="C18" s="121">
        <f>'[1]5.신용(PL)'!D18</f>
        <v>0</v>
      </c>
      <c r="D18" s="121">
        <f>'[1]5.신용(PL)'!E18</f>
        <v>0</v>
      </c>
      <c r="E18" s="116">
        <v>3</v>
      </c>
      <c r="F18" s="93" t="s">
        <v>513</v>
      </c>
      <c r="G18" s="127">
        <f>'[1]6.일반(PL)'!D45</f>
        <v>0</v>
      </c>
      <c r="H18" s="127">
        <f>'[1]6.일반(PL)'!E45</f>
        <v>0</v>
      </c>
    </row>
    <row r="19" spans="1:8" ht="15" customHeight="1">
      <c r="A19" s="116">
        <v>2</v>
      </c>
      <c r="B19" s="93" t="s">
        <v>800</v>
      </c>
      <c r="C19" s="117">
        <f>'[1]5.신용(PL)'!D19</f>
        <v>0</v>
      </c>
      <c r="D19" s="117">
        <f>'[1]5.신용(PL)'!E19</f>
        <v>0</v>
      </c>
      <c r="E19" s="116">
        <v>4</v>
      </c>
      <c r="F19" s="93" t="s">
        <v>514</v>
      </c>
      <c r="G19" s="127">
        <f>'[1]6.일반(PL)'!D46</f>
        <v>6368</v>
      </c>
      <c r="H19" s="127">
        <f>'[1]6.일반(PL)'!E46</f>
        <v>18277</v>
      </c>
    </row>
    <row r="20" spans="1:8" ht="15" customHeight="1">
      <c r="A20" s="116">
        <v>3</v>
      </c>
      <c r="B20" s="93" t="s">
        <v>801</v>
      </c>
      <c r="C20" s="117">
        <f>'[1]5.신용(PL)'!D20</f>
        <v>0</v>
      </c>
      <c r="D20" s="117">
        <f>'[1]5.신용(PL)'!E20</f>
        <v>0</v>
      </c>
      <c r="E20" s="116">
        <v>5</v>
      </c>
      <c r="F20" s="93" t="s">
        <v>515</v>
      </c>
      <c r="G20" s="117">
        <f>'[1]6.일반(PL)'!D47</f>
        <v>115160</v>
      </c>
      <c r="H20" s="117">
        <f>'[1]6.일반(PL)'!E47</f>
        <v>123771</v>
      </c>
    </row>
    <row r="21" spans="1:8" ht="15" customHeight="1">
      <c r="A21" s="116">
        <v>4</v>
      </c>
      <c r="B21" s="93" t="s">
        <v>803</v>
      </c>
      <c r="C21" s="117">
        <f>'[1]5.신용(PL)'!D21</f>
        <v>215</v>
      </c>
      <c r="D21" s="117">
        <f>'[1]5.신용(PL)'!E21</f>
        <v>91</v>
      </c>
      <c r="E21" s="116">
        <v>6</v>
      </c>
      <c r="F21" s="93" t="s">
        <v>516</v>
      </c>
      <c r="G21" s="117">
        <f>'[1]6.일반(PL)'!D48</f>
        <v>15823</v>
      </c>
      <c r="H21" s="117">
        <f>'[1]6.일반(PL)'!E48</f>
        <v>22360</v>
      </c>
    </row>
    <row r="22" spans="1:8" ht="15" customHeight="1">
      <c r="A22" s="116">
        <v>5</v>
      </c>
      <c r="B22" s="93" t="s">
        <v>805</v>
      </c>
      <c r="C22" s="117">
        <f>'[1]5.신용(PL)'!D22</f>
        <v>0</v>
      </c>
      <c r="D22" s="117">
        <f>'[1]5.신용(PL)'!E22</f>
        <v>0</v>
      </c>
      <c r="E22" s="122">
        <v>7</v>
      </c>
      <c r="F22" s="123" t="s">
        <v>517</v>
      </c>
      <c r="G22" s="124">
        <f>'[1]6.일반(PL)'!D49</f>
        <v>40190</v>
      </c>
      <c r="H22" s="124">
        <f>'[1]6.일반(PL)'!E49</f>
        <v>42120</v>
      </c>
    </row>
    <row r="23" spans="1:8" ht="15" customHeight="1">
      <c r="A23" s="116">
        <v>6</v>
      </c>
      <c r="B23" s="93" t="s">
        <v>806</v>
      </c>
      <c r="C23" s="117">
        <f>'[1]5.신용(PL)'!D23</f>
        <v>0</v>
      </c>
      <c r="D23" s="117">
        <f>'[1]5.신용(PL)'!E23</f>
        <v>0</v>
      </c>
      <c r="E23" s="669" t="s">
        <v>130</v>
      </c>
      <c r="F23" s="670"/>
      <c r="G23" s="111">
        <f>SUM(G24:G59)</f>
        <v>1026351</v>
      </c>
      <c r="H23" s="111">
        <f>SUM(H24:H59)</f>
        <v>1082508</v>
      </c>
    </row>
    <row r="24" spans="1:8" ht="15" customHeight="1">
      <c r="A24" s="116">
        <v>7</v>
      </c>
      <c r="B24" s="93" t="s">
        <v>518</v>
      </c>
      <c r="C24" s="117">
        <f>'[1]5.신용(PL)'!D24</f>
        <v>0</v>
      </c>
      <c r="D24" s="117">
        <f>'[1]5.신용(PL)'!E24</f>
        <v>0</v>
      </c>
      <c r="E24" s="112">
        <v>1</v>
      </c>
      <c r="F24" s="113" t="s">
        <v>519</v>
      </c>
      <c r="G24" s="121">
        <f>'[1]6.일반(PL)'!D51</f>
        <v>331999</v>
      </c>
      <c r="H24" s="121">
        <f>'[1]6.일반(PL)'!E51</f>
        <v>322888</v>
      </c>
    </row>
    <row r="25" spans="1:8" ht="15" customHeight="1">
      <c r="A25" s="122">
        <v>8</v>
      </c>
      <c r="B25" s="128" t="s">
        <v>520</v>
      </c>
      <c r="C25" s="124">
        <f>'[1]5.신용(PL)'!D25</f>
        <v>0</v>
      </c>
      <c r="D25" s="124">
        <f>'[1]5.신용(PL)'!E25</f>
        <v>0</v>
      </c>
      <c r="E25" s="116">
        <v>2</v>
      </c>
      <c r="F25" s="93" t="s">
        <v>521</v>
      </c>
      <c r="G25" s="117">
        <f>'[1]6.일반(PL)'!D52</f>
        <v>243292</v>
      </c>
      <c r="H25" s="117">
        <f>'[1]6.일반(PL)'!E52</f>
        <v>181210</v>
      </c>
    </row>
    <row r="26" spans="1:8" ht="15" customHeight="1">
      <c r="A26" s="118" t="s">
        <v>522</v>
      </c>
      <c r="B26" s="119" t="s">
        <v>523</v>
      </c>
      <c r="C26" s="120">
        <f>SUM(C27:C28)</f>
        <v>0</v>
      </c>
      <c r="D26" s="120">
        <f>SUM(D27:D28)</f>
        <v>0</v>
      </c>
      <c r="E26" s="116">
        <v>3</v>
      </c>
      <c r="F26" s="93" t="s">
        <v>524</v>
      </c>
      <c r="G26" s="117">
        <f>'[1]5.신용(PL)'!I23+'[1]6.일반(PL)'!D53</f>
        <v>21800</v>
      </c>
      <c r="H26" s="117">
        <f>'[1]5.신용(PL)'!J23+'[1]6.일반(PL)'!E53</f>
        <v>22273</v>
      </c>
    </row>
    <row r="27" spans="1:8" ht="15" customHeight="1">
      <c r="A27" s="112">
        <v>1</v>
      </c>
      <c r="B27" s="113" t="s">
        <v>131</v>
      </c>
      <c r="C27" s="121">
        <f>'[1]5.신용(PL)'!D27</f>
        <v>0</v>
      </c>
      <c r="D27" s="121">
        <f>'[1]5.신용(PL)'!E27</f>
        <v>0</v>
      </c>
      <c r="E27" s="116">
        <v>4</v>
      </c>
      <c r="F27" s="93" t="s">
        <v>132</v>
      </c>
      <c r="G27" s="117">
        <f>'[1]6.일반(PL)'!D54</f>
        <v>0</v>
      </c>
      <c r="H27" s="117">
        <f>'[1]6.일반(PL)'!E54</f>
        <v>0</v>
      </c>
    </row>
    <row r="28" spans="1:8" ht="15" customHeight="1">
      <c r="A28" s="122">
        <v>2</v>
      </c>
      <c r="B28" s="123" t="s">
        <v>133</v>
      </c>
      <c r="C28" s="124">
        <f>'[1]5.신용(PL)'!D28</f>
        <v>0</v>
      </c>
      <c r="D28" s="124">
        <f>'[1]5.신용(PL)'!E28</f>
        <v>0</v>
      </c>
      <c r="E28" s="116">
        <v>5</v>
      </c>
      <c r="F28" s="93" t="s">
        <v>134</v>
      </c>
      <c r="G28" s="117">
        <f>'[1]6.일반(PL)'!D55</f>
        <v>0</v>
      </c>
      <c r="H28" s="117">
        <f>'[1]6.일반(PL)'!E55</f>
        <v>0</v>
      </c>
    </row>
    <row r="29" spans="1:8" ht="15" customHeight="1">
      <c r="A29" s="118" t="s">
        <v>135</v>
      </c>
      <c r="B29" s="119" t="s">
        <v>136</v>
      </c>
      <c r="C29" s="120">
        <f>SUM(C30:C31)</f>
        <v>0</v>
      </c>
      <c r="D29" s="120">
        <f>SUM(D30:D31)</f>
        <v>0</v>
      </c>
      <c r="E29" s="116">
        <v>6</v>
      </c>
      <c r="F29" s="93" t="s">
        <v>137</v>
      </c>
      <c r="G29" s="117">
        <f>'[1]6.일반(PL)'!D56</f>
        <v>0</v>
      </c>
      <c r="H29" s="117">
        <f>'[1]6.일반(PL)'!E56</f>
        <v>0</v>
      </c>
    </row>
    <row r="30" spans="1:8" ht="15" customHeight="1">
      <c r="A30" s="112">
        <v>1</v>
      </c>
      <c r="B30" s="113" t="s">
        <v>138</v>
      </c>
      <c r="C30" s="129">
        <f>'[1]5.신용(PL)'!D30</f>
        <v>0</v>
      </c>
      <c r="D30" s="129">
        <f>'[1]5.신용(PL)'!E30</f>
        <v>0</v>
      </c>
      <c r="E30" s="116">
        <v>7</v>
      </c>
      <c r="F30" s="93" t="s">
        <v>139</v>
      </c>
      <c r="G30" s="117">
        <f>'[1]6.일반(PL)'!D57</f>
        <v>0</v>
      </c>
      <c r="H30" s="117">
        <f>'[1]6.일반(PL)'!E57</f>
        <v>0</v>
      </c>
    </row>
    <row r="31" spans="1:8" ht="15" customHeight="1">
      <c r="A31" s="122">
        <v>2</v>
      </c>
      <c r="B31" s="123" t="s">
        <v>140</v>
      </c>
      <c r="C31" s="129">
        <f>'[1]5.신용(PL)'!D31</f>
        <v>0</v>
      </c>
      <c r="D31" s="129">
        <f>'[1]5.신용(PL)'!E31</f>
        <v>0</v>
      </c>
      <c r="E31" s="116">
        <v>8</v>
      </c>
      <c r="F31" s="93" t="s">
        <v>141</v>
      </c>
      <c r="G31" s="117">
        <f>'[1]5.신용(PL)'!I24+'[1]6.일반(PL)'!D58</f>
        <v>0</v>
      </c>
      <c r="H31" s="117">
        <f>'[1]5.신용(PL)'!J24+'[1]6.일반(PL)'!E58</f>
        <v>0</v>
      </c>
    </row>
    <row r="32" spans="1:8" ht="15" customHeight="1">
      <c r="A32" s="118" t="s">
        <v>142</v>
      </c>
      <c r="B32" s="119" t="s">
        <v>143</v>
      </c>
      <c r="C32" s="120">
        <f>SUM(C33:C36)</f>
        <v>393920</v>
      </c>
      <c r="D32" s="120">
        <f>SUM(D33:D36)</f>
        <v>350003</v>
      </c>
      <c r="E32" s="116">
        <v>9</v>
      </c>
      <c r="F32" s="93" t="s">
        <v>144</v>
      </c>
      <c r="G32" s="117">
        <f>'[1]6.일반(PL)'!D61</f>
        <v>0</v>
      </c>
      <c r="H32" s="117">
        <f>'[1]6.일반(PL)'!E61</f>
        <v>0</v>
      </c>
    </row>
    <row r="33" spans="1:8" ht="15" customHeight="1">
      <c r="A33" s="112">
        <v>1</v>
      </c>
      <c r="B33" s="113" t="s">
        <v>145</v>
      </c>
      <c r="C33" s="121">
        <f>'[1]5.신용(PL)'!D33</f>
        <v>39618</v>
      </c>
      <c r="D33" s="121">
        <f>'[1]5.신용(PL)'!E33</f>
        <v>44591</v>
      </c>
      <c r="E33" s="116">
        <v>10</v>
      </c>
      <c r="F33" s="130" t="s">
        <v>146</v>
      </c>
      <c r="G33" s="117">
        <f>'[1]6.일반(PL)'!D62</f>
        <v>0</v>
      </c>
      <c r="H33" s="117">
        <f>'[1]6.일반(PL)'!E62</f>
        <v>0</v>
      </c>
    </row>
    <row r="34" spans="1:8" ht="15" customHeight="1">
      <c r="A34" s="116">
        <v>2</v>
      </c>
      <c r="B34" s="93" t="s">
        <v>147</v>
      </c>
      <c r="C34" s="591">
        <f>'[1]5.신용(PL)'!D34</f>
        <v>77738</v>
      </c>
      <c r="D34" s="591">
        <f>'[1]5.신용(PL)'!E34</f>
        <v>63681</v>
      </c>
      <c r="E34" s="116">
        <v>11</v>
      </c>
      <c r="F34" s="93" t="s">
        <v>525</v>
      </c>
      <c r="G34" s="117">
        <f>'[1]5.신용(PL)'!I22+'[1]6.일반(PL)'!D63</f>
        <v>0</v>
      </c>
      <c r="H34" s="117">
        <f>'[1]5.신용(PL)'!J22+'[1]6.일반(PL)'!E63</f>
        <v>0</v>
      </c>
    </row>
    <row r="35" spans="1:8" ht="15" customHeight="1">
      <c r="A35" s="116">
        <v>3</v>
      </c>
      <c r="B35" s="93" t="s">
        <v>148</v>
      </c>
      <c r="C35" s="117">
        <f>'[1]5.신용(PL)'!D35</f>
        <v>276564</v>
      </c>
      <c r="D35" s="117">
        <f>'[1]5.신용(PL)'!E35</f>
        <v>241729</v>
      </c>
      <c r="E35" s="116">
        <v>12</v>
      </c>
      <c r="F35" s="93" t="s">
        <v>526</v>
      </c>
      <c r="G35" s="117">
        <f>'[1]5.신용(PL)'!I21+'[1]6.일반(PL)'!D64</f>
        <v>0</v>
      </c>
      <c r="H35" s="117">
        <f>'[1]5.신용(PL)'!J21+'[1]6.일반(PL)'!E64</f>
        <v>32861</v>
      </c>
    </row>
    <row r="36" spans="1:8" ht="15" customHeight="1">
      <c r="A36" s="122">
        <v>4</v>
      </c>
      <c r="B36" s="123" t="s">
        <v>149</v>
      </c>
      <c r="C36" s="124">
        <f>'[1]5.신용(PL)'!D36</f>
        <v>0</v>
      </c>
      <c r="D36" s="124">
        <f>'[1]5.신용(PL)'!E36</f>
        <v>2</v>
      </c>
      <c r="E36" s="116">
        <v>13</v>
      </c>
      <c r="F36" s="93" t="s">
        <v>150</v>
      </c>
      <c r="G36" s="117">
        <f>'[1]5.신용(PL)'!I26+'[1]6.일반(PL)'!D65</f>
        <v>0</v>
      </c>
      <c r="H36" s="117">
        <f>'[1]5.신용(PL)'!J26+'[1]6.일반(PL)'!E65</f>
        <v>0</v>
      </c>
    </row>
    <row r="37" spans="1:8" ht="15" customHeight="1">
      <c r="A37" s="118" t="s">
        <v>151</v>
      </c>
      <c r="B37" s="119" t="s">
        <v>152</v>
      </c>
      <c r="C37" s="120">
        <f>'[1]5.신용(PL)'!D37</f>
        <v>0</v>
      </c>
      <c r="D37" s="120">
        <f>'[1]5.신용(PL)'!E37</f>
        <v>0</v>
      </c>
      <c r="E37" s="116">
        <v>14</v>
      </c>
      <c r="F37" s="93" t="s">
        <v>527</v>
      </c>
      <c r="G37" s="117">
        <f>'[1]6.일반(PL)'!D66</f>
        <v>80856</v>
      </c>
      <c r="H37" s="117">
        <f>'[1]6.일반(PL)'!E66</f>
        <v>53286</v>
      </c>
    </row>
    <row r="38" spans="1:8" ht="15" customHeight="1">
      <c r="A38" s="118" t="s">
        <v>153</v>
      </c>
      <c r="B38" s="119" t="s">
        <v>154</v>
      </c>
      <c r="C38" s="120">
        <f>SUM(C39:C42)</f>
        <v>15412</v>
      </c>
      <c r="D38" s="120">
        <f>SUM(D39:D42)</f>
        <v>16024</v>
      </c>
      <c r="E38" s="116">
        <v>15</v>
      </c>
      <c r="F38" s="93" t="s">
        <v>155</v>
      </c>
      <c r="G38" s="117">
        <f>'[1]6.일반(PL)'!D67</f>
        <v>0</v>
      </c>
      <c r="H38" s="117">
        <f>'[1]6.일반(PL)'!E67</f>
        <v>0</v>
      </c>
    </row>
    <row r="39" spans="1:8" ht="15" customHeight="1">
      <c r="A39" s="112">
        <v>1</v>
      </c>
      <c r="B39" s="113" t="s">
        <v>156</v>
      </c>
      <c r="C39" s="121">
        <f>'[1]5.신용(PL)'!D39</f>
        <v>0</v>
      </c>
      <c r="D39" s="121">
        <f>'[1]5.신용(PL)'!E39</f>
        <v>0</v>
      </c>
      <c r="E39" s="116">
        <v>16</v>
      </c>
      <c r="F39" s="93" t="s">
        <v>528</v>
      </c>
      <c r="G39" s="117">
        <f>'[1]5.신용(PL)'!I25+'[1]6.일반(PL)'!D68</f>
        <v>192959</v>
      </c>
      <c r="H39" s="117">
        <f>'[1]5.신용(PL)'!J25+'[1]6.일반(PL)'!E68</f>
        <v>274781</v>
      </c>
    </row>
    <row r="40" spans="1:8" ht="15" customHeight="1">
      <c r="A40" s="116">
        <v>2</v>
      </c>
      <c r="B40" s="93" t="s">
        <v>157</v>
      </c>
      <c r="C40" s="117">
        <f>'[1]5.신용(PL)'!D40</f>
        <v>0</v>
      </c>
      <c r="D40" s="117">
        <f>'[1]5.신용(PL)'!E40</f>
        <v>0</v>
      </c>
      <c r="E40" s="116">
        <v>17</v>
      </c>
      <c r="F40" s="93" t="s">
        <v>529</v>
      </c>
      <c r="G40" s="117">
        <f>'[1]6.일반(PL)'!D69</f>
        <v>2293</v>
      </c>
      <c r="H40" s="117">
        <f>'[1]6.일반(PL)'!E69</f>
        <v>408</v>
      </c>
    </row>
    <row r="41" spans="1:8" ht="15" customHeight="1">
      <c r="A41" s="116">
        <v>3</v>
      </c>
      <c r="B41" s="93" t="s">
        <v>158</v>
      </c>
      <c r="C41" s="117">
        <f>'[1]5.신용(PL)'!D41</f>
        <v>0</v>
      </c>
      <c r="D41" s="117">
        <f>'[1]5.신용(PL)'!E41</f>
        <v>0</v>
      </c>
      <c r="E41" s="116">
        <v>18</v>
      </c>
      <c r="F41" s="93" t="s">
        <v>530</v>
      </c>
      <c r="G41" s="117">
        <f>'[1]5.신용(PL)'!I27+'[1]6.일반(PL)'!D70</f>
        <v>0</v>
      </c>
      <c r="H41" s="117">
        <f>'[1]5.신용(PL)'!J27+'[1]6.일반(PL)'!E70</f>
        <v>0</v>
      </c>
    </row>
    <row r="42" spans="1:8" ht="15" customHeight="1">
      <c r="A42" s="122">
        <v>4</v>
      </c>
      <c r="B42" s="123" t="s">
        <v>159</v>
      </c>
      <c r="C42" s="124">
        <f>'[1]5.신용(PL)'!D42</f>
        <v>15412</v>
      </c>
      <c r="D42" s="124">
        <f>'[1]5.신용(PL)'!E42</f>
        <v>16024</v>
      </c>
      <c r="E42" s="116">
        <v>19</v>
      </c>
      <c r="F42" s="93" t="s">
        <v>160</v>
      </c>
      <c r="G42" s="117">
        <f>'[1]6.일반(PL)'!I7</f>
        <v>0</v>
      </c>
      <c r="H42" s="117">
        <f>'[1]6.일반(PL)'!J7</f>
        <v>0</v>
      </c>
    </row>
    <row r="43" spans="1:8" ht="15" customHeight="1">
      <c r="A43" s="131" t="s">
        <v>161</v>
      </c>
      <c r="B43" s="110" t="s">
        <v>531</v>
      </c>
      <c r="C43" s="111">
        <f>SUM(C44:C52)</f>
        <v>31683821</v>
      </c>
      <c r="D43" s="111">
        <f>SUM(D44:D52)</f>
        <v>31035191</v>
      </c>
      <c r="E43" s="116">
        <v>20</v>
      </c>
      <c r="F43" s="93" t="s">
        <v>162</v>
      </c>
      <c r="G43" s="117">
        <f>'[1]6.일반(PL)'!I8</f>
        <v>0</v>
      </c>
      <c r="H43" s="117">
        <f>'[1]6.일반(PL)'!J8</f>
        <v>0</v>
      </c>
    </row>
    <row r="44" spans="1:8" ht="15" customHeight="1">
      <c r="A44" s="112">
        <v>1</v>
      </c>
      <c r="B44" s="113" t="s">
        <v>532</v>
      </c>
      <c r="C44" s="121">
        <f>'[1]6.일반(PL)'!D8</f>
        <v>30749190</v>
      </c>
      <c r="D44" s="121">
        <f>'[1]6.일반(PL)'!E8</f>
        <v>29980453</v>
      </c>
      <c r="E44" s="116">
        <v>21</v>
      </c>
      <c r="F44" s="93" t="s">
        <v>163</v>
      </c>
      <c r="G44" s="117">
        <f>'[1]5.신용(PL)'!I28+'[1]6.일반(PL)'!I9</f>
        <v>0</v>
      </c>
      <c r="H44" s="117">
        <f>'[1]5.신용(PL)'!J28+'[1]6.일반(PL)'!J9</f>
        <v>0</v>
      </c>
    </row>
    <row r="45" spans="1:8" ht="15" customHeight="1">
      <c r="A45" s="116">
        <v>2</v>
      </c>
      <c r="B45" s="93" t="s">
        <v>533</v>
      </c>
      <c r="C45" s="117">
        <f>'[1]6.일반(PL)'!D9</f>
        <v>251409</v>
      </c>
      <c r="D45" s="117">
        <f>'[1]6.일반(PL)'!E9</f>
        <v>277367</v>
      </c>
      <c r="E45" s="116">
        <v>22</v>
      </c>
      <c r="F45" s="93" t="s">
        <v>164</v>
      </c>
      <c r="G45" s="117">
        <f>'[1]6.일반(PL)'!I10</f>
        <v>0</v>
      </c>
      <c r="H45" s="117">
        <f>'[1]6.일반(PL)'!J10</f>
        <v>0</v>
      </c>
    </row>
    <row r="46" spans="1:8" ht="15" customHeight="1">
      <c r="A46" s="116">
        <v>3</v>
      </c>
      <c r="B46" s="93" t="s">
        <v>534</v>
      </c>
      <c r="C46" s="117">
        <f>'[1]6.일반(PL)'!D10</f>
        <v>0</v>
      </c>
      <c r="D46" s="117">
        <f>'[1]6.일반(PL)'!E10</f>
        <v>0</v>
      </c>
      <c r="E46" s="116">
        <v>23</v>
      </c>
      <c r="F46" s="93" t="s">
        <v>165</v>
      </c>
      <c r="G46" s="117">
        <f>'[1]5.신용(PL)'!I30+'[1]6.일반(PL)'!I12</f>
        <v>0</v>
      </c>
      <c r="H46" s="117">
        <f>'[1]5.신용(PL)'!J30+'[1]6.일반(PL)'!J12</f>
        <v>0</v>
      </c>
    </row>
    <row r="47" spans="1:8" ht="15" customHeight="1">
      <c r="A47" s="116">
        <v>4</v>
      </c>
      <c r="B47" s="93" t="s">
        <v>535</v>
      </c>
      <c r="C47" s="117">
        <f>'[1]6.일반(PL)'!D11</f>
        <v>103002</v>
      </c>
      <c r="D47" s="117">
        <f>'[1]6.일반(PL)'!E11</f>
        <v>121426</v>
      </c>
      <c r="E47" s="116">
        <v>24</v>
      </c>
      <c r="F47" s="132" t="s">
        <v>166</v>
      </c>
      <c r="G47" s="117">
        <f>'[1]6.일반(PL)'!I13</f>
        <v>0</v>
      </c>
      <c r="H47" s="117">
        <f>'[1]6.일반(PL)'!J13</f>
        <v>0</v>
      </c>
    </row>
    <row r="48" spans="1:8" ht="15" customHeight="1">
      <c r="A48" s="116">
        <v>5</v>
      </c>
      <c r="B48" s="93" t="s">
        <v>536</v>
      </c>
      <c r="C48" s="117">
        <f>'[1]6.일반(PL)'!D12</f>
        <v>46000</v>
      </c>
      <c r="D48" s="117">
        <f>'[1]6.일반(PL)'!E12</f>
        <v>45937</v>
      </c>
      <c r="E48" s="116">
        <v>25</v>
      </c>
      <c r="F48" s="93" t="s">
        <v>167</v>
      </c>
      <c r="G48" s="117">
        <f>'[1]6.일반(PL)'!I16</f>
        <v>0</v>
      </c>
      <c r="H48" s="117">
        <f>'[1]6.일반(PL)'!J16</f>
        <v>0</v>
      </c>
    </row>
    <row r="49" spans="1:8" ht="15" customHeight="1">
      <c r="A49" s="116">
        <v>6</v>
      </c>
      <c r="B49" s="93" t="s">
        <v>537</v>
      </c>
      <c r="C49" s="117">
        <f>'[1]6.일반(PL)'!D13</f>
        <v>0</v>
      </c>
      <c r="D49" s="117">
        <f>'[1]6.일반(PL)'!E13</f>
        <v>0</v>
      </c>
      <c r="E49" s="116">
        <v>26</v>
      </c>
      <c r="F49" s="93" t="s">
        <v>168</v>
      </c>
      <c r="G49" s="117">
        <f>'[1]6.일반(PL)'!I17</f>
        <v>0</v>
      </c>
      <c r="H49" s="117">
        <f>'[1]6.일반(PL)'!J17</f>
        <v>0</v>
      </c>
    </row>
    <row r="50" spans="1:8" ht="15" customHeight="1">
      <c r="A50" s="116">
        <v>7</v>
      </c>
      <c r="B50" s="93" t="s">
        <v>538</v>
      </c>
      <c r="C50" s="117">
        <f>'[1]6.일반(PL)'!D14</f>
        <v>58637</v>
      </c>
      <c r="D50" s="117">
        <f>'[1]6.일반(PL)'!E14</f>
        <v>142587</v>
      </c>
      <c r="E50" s="116">
        <v>27</v>
      </c>
      <c r="F50" s="93" t="s">
        <v>169</v>
      </c>
      <c r="G50" s="117">
        <f>'[1]6.일반(PL)'!I18</f>
        <v>0</v>
      </c>
      <c r="H50" s="117">
        <f>'[1]6.일반(PL)'!J18</f>
        <v>0</v>
      </c>
    </row>
    <row r="51" spans="1:8" ht="15" customHeight="1">
      <c r="A51" s="116">
        <v>8</v>
      </c>
      <c r="B51" s="93" t="s">
        <v>539</v>
      </c>
      <c r="C51" s="117">
        <f>'[1]6.일반(PL)'!D15</f>
        <v>44725</v>
      </c>
      <c r="D51" s="117">
        <f>'[1]6.일반(PL)'!E15</f>
        <v>61794</v>
      </c>
      <c r="E51" s="116">
        <v>28</v>
      </c>
      <c r="F51" s="93" t="s">
        <v>170</v>
      </c>
      <c r="G51" s="117">
        <f>'[1]5.신용(PL)'!I32+'[1]6.일반(PL)'!D59</f>
        <v>0</v>
      </c>
      <c r="H51" s="117">
        <f>'[1]5.신용(PL)'!J32+'[1]6.일반(PL)'!E59</f>
        <v>0</v>
      </c>
    </row>
    <row r="52" spans="1:8" ht="15" customHeight="1">
      <c r="A52" s="122">
        <v>9</v>
      </c>
      <c r="B52" s="123" t="s">
        <v>540</v>
      </c>
      <c r="C52" s="124">
        <f>'[1]6.일반(PL)'!D16</f>
        <v>430858</v>
      </c>
      <c r="D52" s="124">
        <f>'[1]6.일반(PL)'!E16</f>
        <v>405627</v>
      </c>
      <c r="E52" s="116">
        <v>29</v>
      </c>
      <c r="F52" s="93" t="s">
        <v>171</v>
      </c>
      <c r="G52" s="117">
        <f>'[1]5.신용(PL)'!I33+'[1]6.일반(PL)'!D60</f>
        <v>0</v>
      </c>
      <c r="H52" s="117">
        <f>'[1]5.신용(PL)'!J33+'[1]6.일반(PL)'!E60</f>
        <v>0</v>
      </c>
    </row>
    <row r="53" spans="1:8" ht="15" customHeight="1">
      <c r="A53" s="131" t="s">
        <v>172</v>
      </c>
      <c r="B53" s="110" t="s">
        <v>541</v>
      </c>
      <c r="C53" s="111">
        <f>C54</f>
        <v>337447</v>
      </c>
      <c r="D53" s="111">
        <f>D54</f>
        <v>267269</v>
      </c>
      <c r="E53" s="116">
        <v>30</v>
      </c>
      <c r="F53" s="93" t="s">
        <v>173</v>
      </c>
      <c r="G53" s="117">
        <f>'[1]5.신용(PL)'!I31+'[1]6.일반(PL)'!I11</f>
        <v>0</v>
      </c>
      <c r="H53" s="117">
        <f>'[1]5.신용(PL)'!J31+'[1]6.일반(PL)'!J11</f>
        <v>0</v>
      </c>
    </row>
    <row r="54" spans="1:8" ht="15" customHeight="1">
      <c r="A54" s="133">
        <v>1</v>
      </c>
      <c r="B54" s="119" t="s">
        <v>542</v>
      </c>
      <c r="C54" s="129">
        <f>'[1]6.일반(PL)'!D17</f>
        <v>337447</v>
      </c>
      <c r="D54" s="129">
        <f>'[1]6.일반(PL)'!E17</f>
        <v>267269</v>
      </c>
      <c r="E54" s="116">
        <v>31</v>
      </c>
      <c r="F54" s="93" t="s">
        <v>174</v>
      </c>
      <c r="G54" s="117">
        <f>'[1]5.신용(PL)'!I35+'[1]6.일반(PL)'!I19</f>
        <v>1024</v>
      </c>
      <c r="H54" s="117">
        <f>'[1]5.신용(PL)'!J35+'[1]6.일반(PL)'!J19</f>
        <v>0</v>
      </c>
    </row>
    <row r="55" spans="1:8" ht="15" customHeight="1">
      <c r="A55" s="131" t="s">
        <v>175</v>
      </c>
      <c r="B55" s="110" t="s">
        <v>176</v>
      </c>
      <c r="C55" s="134">
        <f>C56</f>
        <v>0</v>
      </c>
      <c r="D55" s="134">
        <f>D56</f>
        <v>0</v>
      </c>
      <c r="E55" s="116">
        <v>32</v>
      </c>
      <c r="F55" s="93" t="s">
        <v>177</v>
      </c>
      <c r="G55" s="117">
        <f>'[1]5.신용(PL)'!I36+'[1]6.일반(PL)'!I20</f>
        <v>0</v>
      </c>
      <c r="H55" s="117">
        <f>'[1]5.신용(PL)'!J36+'[1]6.일반(PL)'!J20</f>
        <v>0</v>
      </c>
    </row>
    <row r="56" spans="1:8" ht="15" customHeight="1">
      <c r="A56" s="133">
        <v>1</v>
      </c>
      <c r="B56" s="119" t="s">
        <v>178</v>
      </c>
      <c r="C56" s="129">
        <f>'[1]6.일반(PL)'!D18</f>
        <v>0</v>
      </c>
      <c r="D56" s="129">
        <f>'[1]6.일반(PL)'!E18</f>
        <v>0</v>
      </c>
      <c r="E56" s="116">
        <v>33</v>
      </c>
      <c r="F56" s="93" t="s">
        <v>179</v>
      </c>
      <c r="G56" s="117">
        <f>'[1]5.신용(PL)'!I37+'[1]6.일반(PL)'!I21</f>
        <v>0</v>
      </c>
      <c r="H56" s="117">
        <f>'[1]5.신용(PL)'!J37+'[1]6.일반(PL)'!J21</f>
        <v>0</v>
      </c>
    </row>
    <row r="57" spans="1:8" ht="15" customHeight="1">
      <c r="A57" s="669" t="s">
        <v>543</v>
      </c>
      <c r="B57" s="670"/>
      <c r="C57" s="111">
        <f>SUM(C58,C87,C92,C94)</f>
        <v>35425370</v>
      </c>
      <c r="D57" s="111">
        <f>SUM(D58,D87,D92,D94)</f>
        <v>34976808</v>
      </c>
      <c r="E57" s="116">
        <v>34</v>
      </c>
      <c r="F57" s="93" t="s">
        <v>180</v>
      </c>
      <c r="G57" s="117">
        <f>'[1]5.신용(PL)'!I38+'[1]6.일반(PL)'!I22</f>
        <v>0</v>
      </c>
      <c r="H57" s="117">
        <f>'[1]5.신용(PL)'!J38+'[1]6.일반(PL)'!J22</f>
        <v>0</v>
      </c>
    </row>
    <row r="58" spans="1:8" ht="15" customHeight="1">
      <c r="A58" s="131" t="s">
        <v>181</v>
      </c>
      <c r="B58" s="110" t="s">
        <v>544</v>
      </c>
      <c r="C58" s="135">
        <f>SUM(C59,C63,C72,C75,C78,C81)</f>
        <v>5918497</v>
      </c>
      <c r="D58" s="135">
        <f>SUM(D59,D63,D72,D75,D78,D81)</f>
        <v>6217940</v>
      </c>
      <c r="E58" s="116">
        <v>35</v>
      </c>
      <c r="F58" s="93" t="s">
        <v>182</v>
      </c>
      <c r="G58" s="117">
        <f>'[1]6.일반(PL)'!I23</f>
        <v>0</v>
      </c>
      <c r="H58" s="117">
        <f>'[1]6.일반(PL)'!J23</f>
        <v>0</v>
      </c>
    </row>
    <row r="59" spans="1:11" ht="15" customHeight="1">
      <c r="A59" s="126" t="s">
        <v>183</v>
      </c>
      <c r="B59" s="119" t="s">
        <v>545</v>
      </c>
      <c r="C59" s="120">
        <f>SUM(C60:C62)</f>
        <v>4598452</v>
      </c>
      <c r="D59" s="120">
        <f>SUM(D60:D62)</f>
        <v>5392840</v>
      </c>
      <c r="E59" s="122">
        <v>36</v>
      </c>
      <c r="F59" s="123" t="s">
        <v>184</v>
      </c>
      <c r="G59" s="124">
        <f>'[1]5.신용(PL)'!I39+'[1]6.일반(PL)'!I24</f>
        <v>152128</v>
      </c>
      <c r="H59" s="124">
        <f>'[1]5.신용(PL)'!J39+'[1]6.일반(PL)'!J24</f>
        <v>194801</v>
      </c>
      <c r="K59" s="420"/>
    </row>
    <row r="60" spans="1:8" ht="15" customHeight="1">
      <c r="A60" s="112">
        <v>1</v>
      </c>
      <c r="B60" s="113" t="s">
        <v>547</v>
      </c>
      <c r="C60" s="121">
        <f>'[1]5.신용(PL)'!D45</f>
        <v>4166622</v>
      </c>
      <c r="D60" s="121">
        <f>'[1]5.신용(PL)'!E45</f>
        <v>4957529</v>
      </c>
      <c r="E60" s="669" t="s">
        <v>546</v>
      </c>
      <c r="F60" s="670"/>
      <c r="G60" s="111">
        <f>SUM(G61:G90)</f>
        <v>563099</v>
      </c>
      <c r="H60" s="111">
        <f>SUM(H61:H90)</f>
        <v>470066</v>
      </c>
    </row>
    <row r="61" spans="1:8" ht="15" customHeight="1">
      <c r="A61" s="116">
        <v>2</v>
      </c>
      <c r="B61" s="93" t="s">
        <v>548</v>
      </c>
      <c r="C61" s="117">
        <f>'[1]5.신용(PL)'!D46</f>
        <v>403756</v>
      </c>
      <c r="D61" s="117">
        <f>'[1]5.신용(PL)'!E46</f>
        <v>406111</v>
      </c>
      <c r="E61" s="112">
        <v>1</v>
      </c>
      <c r="F61" s="113" t="s">
        <v>185</v>
      </c>
      <c r="G61" s="121">
        <f>'[1]6.일반(PL)'!I26</f>
        <v>277155</v>
      </c>
      <c r="H61" s="121">
        <f>'[1]6.일반(PL)'!J26</f>
        <v>374365</v>
      </c>
    </row>
    <row r="62" spans="1:8" ht="15" customHeight="1">
      <c r="A62" s="122">
        <v>3</v>
      </c>
      <c r="B62" s="123" t="s">
        <v>549</v>
      </c>
      <c r="C62" s="124">
        <f>'[1]5.신용(PL)'!D47</f>
        <v>28074</v>
      </c>
      <c r="D62" s="124">
        <f>'[1]5.신용(PL)'!E47</f>
        <v>29200</v>
      </c>
      <c r="E62" s="116">
        <v>2</v>
      </c>
      <c r="F62" s="93" t="s">
        <v>186</v>
      </c>
      <c r="G62" s="117">
        <f>'[1]6.일반(PL)'!I27</f>
        <v>0</v>
      </c>
      <c r="H62" s="117">
        <f>'[1]6.일반(PL)'!J27</f>
        <v>0</v>
      </c>
    </row>
    <row r="63" spans="1:8" ht="15" customHeight="1">
      <c r="A63" s="126" t="s">
        <v>82</v>
      </c>
      <c r="B63" s="119" t="s">
        <v>187</v>
      </c>
      <c r="C63" s="120">
        <f>SUM(C64:C71)</f>
        <v>0</v>
      </c>
      <c r="D63" s="120">
        <f>SUM(D64:D71)</f>
        <v>0</v>
      </c>
      <c r="E63" s="116">
        <v>3</v>
      </c>
      <c r="F63" s="93" t="s">
        <v>188</v>
      </c>
      <c r="G63" s="117">
        <f>'[1]6.일반(PL)'!I28</f>
        <v>0</v>
      </c>
      <c r="H63" s="117">
        <f>'[1]6.일반(PL)'!J28</f>
        <v>0</v>
      </c>
    </row>
    <row r="64" spans="1:8" ht="15" customHeight="1">
      <c r="A64" s="112">
        <v>1</v>
      </c>
      <c r="B64" s="113" t="s">
        <v>189</v>
      </c>
      <c r="C64" s="121">
        <f>'[1]5.신용(PL)'!D50</f>
        <v>0</v>
      </c>
      <c r="D64" s="121">
        <f>'[1]5.신용(PL)'!E50</f>
        <v>0</v>
      </c>
      <c r="E64" s="116">
        <v>4</v>
      </c>
      <c r="F64" s="93" t="s">
        <v>190</v>
      </c>
      <c r="G64" s="117">
        <f>'[1]6.일반(PL)'!I29</f>
        <v>0</v>
      </c>
      <c r="H64" s="117">
        <f>'[1]6.일반(PL)'!J29</f>
        <v>0</v>
      </c>
    </row>
    <row r="65" spans="1:8" ht="15" customHeight="1">
      <c r="A65" s="116">
        <v>2</v>
      </c>
      <c r="B65" s="93" t="s">
        <v>191</v>
      </c>
      <c r="C65" s="117">
        <f>'[1]5.신용(PL)'!D51</f>
        <v>0</v>
      </c>
      <c r="D65" s="117">
        <f>'[1]5.신용(PL)'!E51</f>
        <v>0</v>
      </c>
      <c r="E65" s="116">
        <v>5</v>
      </c>
      <c r="F65" s="93" t="s">
        <v>192</v>
      </c>
      <c r="G65" s="117">
        <f>'[1]6.일반(PL)'!I30</f>
        <v>0</v>
      </c>
      <c r="H65" s="117">
        <f>'[1]6.일반(PL)'!J30</f>
        <v>0</v>
      </c>
    </row>
    <row r="66" spans="1:8" ht="15" customHeight="1">
      <c r="A66" s="116">
        <v>3</v>
      </c>
      <c r="B66" s="93" t="s">
        <v>193</v>
      </c>
      <c r="C66" s="117">
        <f>'[1]5.신용(PL)'!D52</f>
        <v>0</v>
      </c>
      <c r="D66" s="117">
        <f>'[1]5.신용(PL)'!E52</f>
        <v>0</v>
      </c>
      <c r="E66" s="116">
        <v>6</v>
      </c>
      <c r="F66" s="93" t="s">
        <v>194</v>
      </c>
      <c r="G66" s="117">
        <f>'[1]5.신용(PL)'!I43+'[1]6.일반(PL)'!I31</f>
        <v>0</v>
      </c>
      <c r="H66" s="117">
        <f>'[1]5.신용(PL)'!J43+'[1]6.일반(PL)'!J31</f>
        <v>0</v>
      </c>
    </row>
    <row r="67" spans="1:8" ht="15" customHeight="1">
      <c r="A67" s="116">
        <v>4</v>
      </c>
      <c r="B67" s="93" t="s">
        <v>195</v>
      </c>
      <c r="C67" s="117">
        <f>'[1]5.신용(PL)'!D53</f>
        <v>0</v>
      </c>
      <c r="D67" s="117">
        <f>'[1]5.신용(PL)'!E53</f>
        <v>0</v>
      </c>
      <c r="E67" s="116">
        <v>7</v>
      </c>
      <c r="F67" s="93" t="s">
        <v>196</v>
      </c>
      <c r="G67" s="117">
        <f>'[1]6.일반(PL)'!I32</f>
        <v>0</v>
      </c>
      <c r="H67" s="117">
        <f>'[1]6.일반(PL)'!J32</f>
        <v>0</v>
      </c>
    </row>
    <row r="68" spans="1:8" ht="15" customHeight="1">
      <c r="A68" s="116">
        <v>5</v>
      </c>
      <c r="B68" s="93" t="s">
        <v>197</v>
      </c>
      <c r="C68" s="117">
        <f>'[1]5.신용(PL)'!D54</f>
        <v>0</v>
      </c>
      <c r="D68" s="117">
        <f>'[1]5.신용(PL)'!E54</f>
        <v>0</v>
      </c>
      <c r="E68" s="116">
        <v>8</v>
      </c>
      <c r="F68" s="93" t="s">
        <v>198</v>
      </c>
      <c r="G68" s="117">
        <f>'[1]6.일반(PL)'!I33</f>
        <v>0</v>
      </c>
      <c r="H68" s="117">
        <f>'[1]6.일반(PL)'!J33</f>
        <v>0</v>
      </c>
    </row>
    <row r="69" spans="1:8" ht="15" customHeight="1">
      <c r="A69" s="116">
        <v>6</v>
      </c>
      <c r="B69" s="93" t="s">
        <v>199</v>
      </c>
      <c r="C69" s="117">
        <f>'[1]5.신용(PL)'!D55</f>
        <v>0</v>
      </c>
      <c r="D69" s="117">
        <f>'[1]5.신용(PL)'!E55</f>
        <v>0</v>
      </c>
      <c r="E69" s="116">
        <v>9</v>
      </c>
      <c r="F69" s="93" t="s">
        <v>550</v>
      </c>
      <c r="G69" s="117">
        <f>'[1]5.신용(PL)'!I42+'[1]6.일반(PL)'!I34</f>
        <v>0</v>
      </c>
      <c r="H69" s="117">
        <f>'[1]5.신용(PL)'!J42+'[1]6.일반(PL)'!J34</f>
        <v>0</v>
      </c>
    </row>
    <row r="70" spans="1:8" ht="15" customHeight="1">
      <c r="A70" s="116">
        <v>7</v>
      </c>
      <c r="B70" s="93" t="s">
        <v>200</v>
      </c>
      <c r="C70" s="117">
        <f>'[1]5.신용(PL)'!D56</f>
        <v>0</v>
      </c>
      <c r="D70" s="117">
        <f>'[1]5.신용(PL)'!E56</f>
        <v>0</v>
      </c>
      <c r="E70" s="116">
        <v>10</v>
      </c>
      <c r="F70" s="93" t="s">
        <v>551</v>
      </c>
      <c r="G70" s="117">
        <f>'[1]5.신용(PL)'!I41+'[1]6.일반(PL)'!I35</f>
        <v>27</v>
      </c>
      <c r="H70" s="117">
        <f>'[1]5.신용(PL)'!J41+'[1]6.일반(PL)'!J35</f>
        <v>444</v>
      </c>
    </row>
    <row r="71" spans="1:8" ht="15" customHeight="1">
      <c r="A71" s="122">
        <v>8</v>
      </c>
      <c r="B71" s="123" t="s">
        <v>201</v>
      </c>
      <c r="C71" s="124">
        <f>'[1]5.신용(PL)'!D57</f>
        <v>0</v>
      </c>
      <c r="D71" s="124">
        <f>'[1]5.신용(PL)'!E57</f>
        <v>0</v>
      </c>
      <c r="E71" s="116">
        <v>11</v>
      </c>
      <c r="F71" s="93" t="s">
        <v>202</v>
      </c>
      <c r="G71" s="117">
        <f>'[1]5.신용(PL)'!I46+'[1]6.일반(PL)'!I36</f>
        <v>0</v>
      </c>
      <c r="H71" s="117">
        <f>'[1]5.신용(PL)'!J46+'[1]6.일반(PL)'!J36</f>
        <v>0</v>
      </c>
    </row>
    <row r="72" spans="1:8" ht="15" customHeight="1">
      <c r="A72" s="118" t="s">
        <v>203</v>
      </c>
      <c r="B72" s="119" t="s">
        <v>204</v>
      </c>
      <c r="C72" s="135">
        <f>SUM(C73:C74)</f>
        <v>840000</v>
      </c>
      <c r="D72" s="135">
        <f>SUM(D73:D74)</f>
        <v>350000</v>
      </c>
      <c r="E72" s="116">
        <v>12</v>
      </c>
      <c r="F72" s="93" t="s">
        <v>205</v>
      </c>
      <c r="G72" s="117">
        <f>'[1]6.일반(PL)'!I37</f>
        <v>0</v>
      </c>
      <c r="H72" s="117">
        <f>'[1]6.일반(PL)'!J37</f>
        <v>0</v>
      </c>
    </row>
    <row r="73" spans="1:8" ht="15" customHeight="1">
      <c r="A73" s="112">
        <v>1</v>
      </c>
      <c r="B73" s="113" t="s">
        <v>206</v>
      </c>
      <c r="C73" s="121">
        <f>'[1]5.신용(PL)'!D59</f>
        <v>840000</v>
      </c>
      <c r="D73" s="121">
        <f>'[1]5.신용(PL)'!E59</f>
        <v>350000</v>
      </c>
      <c r="E73" s="116">
        <v>13</v>
      </c>
      <c r="F73" s="93" t="s">
        <v>552</v>
      </c>
      <c r="G73" s="117">
        <f>'[1]5.신용(PL)'!I44+'[1]6.일반(PL)'!I38</f>
        <v>0</v>
      </c>
      <c r="H73" s="117">
        <f>'[1]5.신용(PL)'!J44+'[1]6.일반(PL)'!J38</f>
        <v>0</v>
      </c>
    </row>
    <row r="74" spans="1:8" ht="15" customHeight="1">
      <c r="A74" s="122">
        <v>2</v>
      </c>
      <c r="B74" s="123" t="s">
        <v>207</v>
      </c>
      <c r="C74" s="124">
        <f>'[1]5.신용(PL)'!D60</f>
        <v>0</v>
      </c>
      <c r="D74" s="124">
        <f>'[1]5.신용(PL)'!E60</f>
        <v>0</v>
      </c>
      <c r="E74" s="116">
        <v>14</v>
      </c>
      <c r="F74" s="93" t="s">
        <v>553</v>
      </c>
      <c r="G74" s="117">
        <f>'[1]6.일반(PL)'!I39</f>
        <v>265</v>
      </c>
      <c r="H74" s="117">
        <f>'[1]6.일반(PL)'!J39</f>
        <v>25186</v>
      </c>
    </row>
    <row r="75" spans="1:8" ht="15" customHeight="1">
      <c r="A75" s="118" t="s">
        <v>208</v>
      </c>
      <c r="B75" s="119" t="s">
        <v>209</v>
      </c>
      <c r="C75" s="135">
        <f>SUM(C76:C77)</f>
        <v>0</v>
      </c>
      <c r="D75" s="135">
        <f>SUM(D76:D77)</f>
        <v>0</v>
      </c>
      <c r="E75" s="116">
        <v>15</v>
      </c>
      <c r="F75" s="93" t="s">
        <v>554</v>
      </c>
      <c r="G75" s="117">
        <f>'[1]5.신용(PL)'!I45+'[1]6.일반(PL)'!I40</f>
        <v>0</v>
      </c>
      <c r="H75" s="117">
        <f>'[1]5.신용(PL)'!J45+'[1]6.일반(PL)'!J40</f>
        <v>0</v>
      </c>
    </row>
    <row r="76" spans="1:8" ht="15" customHeight="1">
      <c r="A76" s="112">
        <v>1</v>
      </c>
      <c r="B76" s="113" t="s">
        <v>210</v>
      </c>
      <c r="C76" s="121">
        <f>'[1]5.신용(PL)'!D62</f>
        <v>0</v>
      </c>
      <c r="D76" s="121">
        <f>'[1]5.신용(PL)'!E62</f>
        <v>0</v>
      </c>
      <c r="E76" s="116">
        <v>16</v>
      </c>
      <c r="F76" s="93" t="s">
        <v>555</v>
      </c>
      <c r="G76" s="117">
        <f>'[1]6.일반(PL)'!I41</f>
        <v>0</v>
      </c>
      <c r="H76" s="117">
        <f>'[1]6.일반(PL)'!J41</f>
        <v>0</v>
      </c>
    </row>
    <row r="77" spans="1:8" ht="15" customHeight="1">
      <c r="A77" s="122">
        <v>2</v>
      </c>
      <c r="B77" s="123" t="s">
        <v>211</v>
      </c>
      <c r="C77" s="124">
        <f>'[1]5.신용(PL)'!D63</f>
        <v>0</v>
      </c>
      <c r="D77" s="124">
        <f>'[1]5.신용(PL)'!E63</f>
        <v>0</v>
      </c>
      <c r="E77" s="116">
        <v>17</v>
      </c>
      <c r="F77" s="93" t="s">
        <v>212</v>
      </c>
      <c r="G77" s="117">
        <f>'[1]5.신용(PL)'!I47+'[1]6.일반(PL)'!I42</f>
        <v>31</v>
      </c>
      <c r="H77" s="117">
        <f>'[1]5.신용(PL)'!J47+'[1]6.일반(PL)'!J42</f>
        <v>0</v>
      </c>
    </row>
    <row r="78" spans="1:8" ht="15" customHeight="1">
      <c r="A78" s="118" t="s">
        <v>213</v>
      </c>
      <c r="B78" s="119" t="s">
        <v>214</v>
      </c>
      <c r="C78" s="135">
        <f>SUM(C79:C80)</f>
        <v>162704</v>
      </c>
      <c r="D78" s="135">
        <f>SUM(D79:D80)</f>
        <v>171602</v>
      </c>
      <c r="E78" s="116">
        <v>18</v>
      </c>
      <c r="F78" s="93" t="s">
        <v>215</v>
      </c>
      <c r="G78" s="117">
        <f>'[1]6.일반(PL)'!I43</f>
        <v>0</v>
      </c>
      <c r="H78" s="117">
        <f>'[1]6.일반(PL)'!J43</f>
        <v>0</v>
      </c>
    </row>
    <row r="79" spans="1:8" ht="15" customHeight="1">
      <c r="A79" s="112">
        <v>1</v>
      </c>
      <c r="B79" s="113" t="s">
        <v>216</v>
      </c>
      <c r="C79" s="121">
        <f>'[1]5.신용(PL)'!D65</f>
        <v>5957</v>
      </c>
      <c r="D79" s="121">
        <f>'[1]5.신용(PL)'!E65</f>
        <v>6114</v>
      </c>
      <c r="E79" s="116">
        <v>19</v>
      </c>
      <c r="F79" s="93" t="s">
        <v>217</v>
      </c>
      <c r="G79" s="117">
        <f>'[1]6.일반(PL)'!I44</f>
        <v>0</v>
      </c>
      <c r="H79" s="117">
        <f>'[1]6.일반(PL)'!J44</f>
        <v>0</v>
      </c>
    </row>
    <row r="80" spans="1:8" ht="15" customHeight="1">
      <c r="A80" s="122">
        <v>2</v>
      </c>
      <c r="B80" s="99" t="s">
        <v>218</v>
      </c>
      <c r="C80" s="124">
        <f>'[1]5.신용(PL)'!D66</f>
        <v>156747</v>
      </c>
      <c r="D80" s="124">
        <f>'[1]5.신용(PL)'!E66</f>
        <v>165488</v>
      </c>
      <c r="E80" s="116">
        <v>20</v>
      </c>
      <c r="F80" s="93" t="s">
        <v>219</v>
      </c>
      <c r="G80" s="117">
        <f>'[1]5.신용(PL)'!I48+'[1]6.일반(PL)'!I45</f>
        <v>3000</v>
      </c>
      <c r="H80" s="117">
        <f>'[1]5.신용(PL)'!J48+'[1]6.일반(PL)'!J45</f>
        <v>360</v>
      </c>
    </row>
    <row r="81" spans="1:8" ht="15" customHeight="1">
      <c r="A81" s="118" t="s">
        <v>220</v>
      </c>
      <c r="B81" s="137" t="s">
        <v>221</v>
      </c>
      <c r="C81" s="135">
        <f>SUM(C82:C86)</f>
        <v>317341</v>
      </c>
      <c r="D81" s="135">
        <f>SUM(D82:D86)</f>
        <v>303498</v>
      </c>
      <c r="E81" s="116">
        <v>21</v>
      </c>
      <c r="F81" s="93" t="s">
        <v>222</v>
      </c>
      <c r="G81" s="136">
        <f>'[1]6.일반(PL)'!I46</f>
        <v>0</v>
      </c>
      <c r="H81" s="136">
        <f>'[1]6.일반(PL)'!J46</f>
        <v>0</v>
      </c>
    </row>
    <row r="82" spans="1:8" ht="15" customHeight="1">
      <c r="A82" s="112">
        <v>1</v>
      </c>
      <c r="B82" s="138" t="s">
        <v>223</v>
      </c>
      <c r="C82" s="121">
        <f>'[1]5.신용(PL)'!D68</f>
        <v>261435</v>
      </c>
      <c r="D82" s="121">
        <f>'[1]5.신용(PL)'!E68</f>
        <v>250727</v>
      </c>
      <c r="E82" s="116">
        <v>22</v>
      </c>
      <c r="F82" s="93" t="s">
        <v>224</v>
      </c>
      <c r="G82" s="117">
        <f>'[1]6.일반(PL)'!I47</f>
        <v>0</v>
      </c>
      <c r="H82" s="117">
        <f>'[1]6.일반(PL)'!J47</f>
        <v>0</v>
      </c>
    </row>
    <row r="83" spans="1:8" ht="15" customHeight="1">
      <c r="A83" s="116">
        <v>2</v>
      </c>
      <c r="B83" s="52" t="s">
        <v>225</v>
      </c>
      <c r="C83" s="117">
        <f>'[1]5.신용(PL)'!D69</f>
        <v>0</v>
      </c>
      <c r="D83" s="117">
        <f>'[1]5.신용(PL)'!E69</f>
        <v>0</v>
      </c>
      <c r="E83" s="116">
        <v>23</v>
      </c>
      <c r="F83" s="93" t="s">
        <v>226</v>
      </c>
      <c r="G83" s="117">
        <f>'[1]5.신용(PL)'!I49+'[1]6.일반(PL)'!I48</f>
        <v>0</v>
      </c>
      <c r="H83" s="117">
        <f>'[1]5.신용(PL)'!J49+'[1]6.일반(PL)'!J48</f>
        <v>0</v>
      </c>
    </row>
    <row r="84" spans="1:8" ht="15" customHeight="1">
      <c r="A84" s="116">
        <v>3</v>
      </c>
      <c r="B84" s="52" t="s">
        <v>227</v>
      </c>
      <c r="C84" s="117">
        <f>'[1]5.신용(PL)'!D70</f>
        <v>0</v>
      </c>
      <c r="D84" s="117">
        <f>'[1]5.신용(PL)'!E70</f>
        <v>0</v>
      </c>
      <c r="E84" s="116">
        <v>24</v>
      </c>
      <c r="F84" s="93" t="s">
        <v>228</v>
      </c>
      <c r="G84" s="117">
        <f>'[1]6.일반(PL)'!I49</f>
        <v>0</v>
      </c>
      <c r="H84" s="117">
        <f>'[1]6.일반(PL)'!J49</f>
        <v>0</v>
      </c>
    </row>
    <row r="85" spans="1:8" ht="15" customHeight="1">
      <c r="A85" s="116">
        <v>4</v>
      </c>
      <c r="B85" s="93" t="s">
        <v>229</v>
      </c>
      <c r="C85" s="117">
        <f>'[1]5.신용(PL)'!D71</f>
        <v>24940</v>
      </c>
      <c r="D85" s="117">
        <f>'[1]5.신용(PL)'!E71</f>
        <v>12683</v>
      </c>
      <c r="E85" s="116">
        <v>25</v>
      </c>
      <c r="F85" s="93" t="s">
        <v>230</v>
      </c>
      <c r="G85" s="117">
        <f>'[1]5.신용(PL)'!I51+'[1]6.일반(PL)'!I52</f>
        <v>0</v>
      </c>
      <c r="H85" s="117">
        <f>'[1]5.신용(PL)'!J51+'[1]6.일반(PL)'!J52</f>
        <v>0</v>
      </c>
    </row>
    <row r="86" spans="1:8" ht="15" customHeight="1">
      <c r="A86" s="122">
        <v>5</v>
      </c>
      <c r="B86" s="123" t="s">
        <v>231</v>
      </c>
      <c r="C86" s="124">
        <f>'[1]5.신용(PL)'!D72</f>
        <v>30966</v>
      </c>
      <c r="D86" s="124">
        <f>'[1]5.신용(PL)'!E72</f>
        <v>40088</v>
      </c>
      <c r="E86" s="116">
        <v>26</v>
      </c>
      <c r="F86" s="93" t="s">
        <v>232</v>
      </c>
      <c r="G86" s="117">
        <f>'[1]5.신용(PL)'!I52+'[1]6.일반(PL)'!I53</f>
        <v>0</v>
      </c>
      <c r="H86" s="117">
        <f>'[1]5.신용(PL)'!J52+'[1]6.일반(PL)'!J53</f>
        <v>0</v>
      </c>
    </row>
    <row r="87" spans="1:8" ht="15" customHeight="1">
      <c r="A87" s="131" t="s">
        <v>71</v>
      </c>
      <c r="B87" s="110" t="s">
        <v>559</v>
      </c>
      <c r="C87" s="111">
        <f>SUM(C88:C91)</f>
        <v>29429043</v>
      </c>
      <c r="D87" s="111">
        <f>SUM(D88:D91)</f>
        <v>28694376</v>
      </c>
      <c r="E87" s="116">
        <v>27</v>
      </c>
      <c r="F87" s="93" t="s">
        <v>233</v>
      </c>
      <c r="G87" s="117">
        <f>'[1]5.신용(PL)'!I53+'[1]6.일반(PL)'!I55</f>
        <v>0</v>
      </c>
      <c r="H87" s="117">
        <f>'[1]5.신용(PL)'!J53+'[1]6.일반(PL)'!J55</f>
        <v>0</v>
      </c>
    </row>
    <row r="88" spans="1:8" ht="15" customHeight="1">
      <c r="A88" s="112">
        <v>1</v>
      </c>
      <c r="B88" s="113" t="s">
        <v>561</v>
      </c>
      <c r="C88" s="121">
        <f>'[1]6.일반(PL)'!D20</f>
        <v>29086908</v>
      </c>
      <c r="D88" s="121">
        <f>'[1]6.일반(PL)'!E20</f>
        <v>28320889</v>
      </c>
      <c r="E88" s="116">
        <v>28</v>
      </c>
      <c r="F88" s="93" t="s">
        <v>234</v>
      </c>
      <c r="G88" s="117">
        <f>'[1]5.신용(PL)'!I54+'[1]6.일반(PL)'!I56</f>
        <v>0</v>
      </c>
      <c r="H88" s="117">
        <f>'[1]5.신용(PL)'!J54+'[1]6.일반(PL)'!J56</f>
        <v>0</v>
      </c>
    </row>
    <row r="89" spans="1:8" ht="15" customHeight="1">
      <c r="A89" s="116">
        <v>2</v>
      </c>
      <c r="B89" s="93" t="s">
        <v>563</v>
      </c>
      <c r="C89" s="117">
        <f>'[1]6.일반(PL)'!D21</f>
        <v>355801</v>
      </c>
      <c r="D89" s="117">
        <f>'[1]6.일반(PL)'!E21</f>
        <v>373487</v>
      </c>
      <c r="E89" s="116">
        <v>29</v>
      </c>
      <c r="F89" s="93" t="s">
        <v>235</v>
      </c>
      <c r="G89" s="117">
        <f>'[1]6.일반(PL)'!I57</f>
        <v>0</v>
      </c>
      <c r="H89" s="117">
        <f>'[1]6.일반(PL)'!J57</f>
        <v>0</v>
      </c>
    </row>
    <row r="90" spans="1:8" ht="15" customHeight="1">
      <c r="A90" s="116">
        <v>3</v>
      </c>
      <c r="B90" s="93" t="s">
        <v>564</v>
      </c>
      <c r="C90" s="117">
        <f>'[1]6.일반(PL)'!D22</f>
        <v>-13666</v>
      </c>
      <c r="D90" s="117">
        <f>'[1]6.일반(PL)'!E22</f>
        <v>0</v>
      </c>
      <c r="E90" s="116">
        <v>30</v>
      </c>
      <c r="F90" s="123" t="s">
        <v>562</v>
      </c>
      <c r="G90" s="124">
        <f>'[1]5.신용(PL)'!I55+'[1]6.일반(PL)'!I58</f>
        <v>282621</v>
      </c>
      <c r="H90" s="124">
        <f>'[1]5.신용(PL)'!J55+'[1]6.일반(PL)'!J58</f>
        <v>69711</v>
      </c>
    </row>
    <row r="91" spans="1:8" ht="15" customHeight="1">
      <c r="A91" s="122">
        <v>4</v>
      </c>
      <c r="B91" s="123" t="s">
        <v>236</v>
      </c>
      <c r="C91" s="124">
        <f>'[1]6.일반(PL)'!D23</f>
        <v>0</v>
      </c>
      <c r="D91" s="124">
        <f>'[1]6.일반(PL)'!E23</f>
        <v>0</v>
      </c>
      <c r="E91" s="669" t="s">
        <v>237</v>
      </c>
      <c r="F91" s="670"/>
      <c r="G91" s="111">
        <f>SUM(G13+G14+G23)-SUM(G15+G60)</f>
        <v>715557</v>
      </c>
      <c r="H91" s="111">
        <f>SUM(H13+H14+H23)-SUM(H15+H60)</f>
        <v>561076</v>
      </c>
    </row>
    <row r="92" spans="1:8" ht="15" customHeight="1">
      <c r="A92" s="131" t="s">
        <v>238</v>
      </c>
      <c r="B92" s="110" t="s">
        <v>567</v>
      </c>
      <c r="C92" s="111">
        <f>C93</f>
        <v>77830</v>
      </c>
      <c r="D92" s="111">
        <f>D93</f>
        <v>64492</v>
      </c>
      <c r="E92" s="669" t="s">
        <v>239</v>
      </c>
      <c r="F92" s="670"/>
      <c r="G92" s="111">
        <f>'[1]6.일반(PL)'!I61+'[1]5.신용(PL)'!I60</f>
        <v>72616</v>
      </c>
      <c r="H92" s="111">
        <f>'[1]6.일반(PL)'!J61+'[1]5.신용(PL)'!J60</f>
        <v>55835</v>
      </c>
    </row>
    <row r="93" spans="1:8" ht="15" customHeight="1">
      <c r="A93" s="133">
        <v>1</v>
      </c>
      <c r="B93" s="119" t="s">
        <v>568</v>
      </c>
      <c r="C93" s="129">
        <f>'[1]6.일반(PL)'!D24</f>
        <v>77830</v>
      </c>
      <c r="D93" s="129">
        <f>'[1]6.일반(PL)'!E24</f>
        <v>64492</v>
      </c>
      <c r="E93" s="669" t="s">
        <v>240</v>
      </c>
      <c r="F93" s="670"/>
      <c r="G93" s="111">
        <f>G91-G92</f>
        <v>642941</v>
      </c>
      <c r="H93" s="111">
        <f>H91-H92</f>
        <v>505241</v>
      </c>
    </row>
    <row r="94" spans="1:8" ht="15" customHeight="1">
      <c r="A94" s="131" t="s">
        <v>569</v>
      </c>
      <c r="B94" s="141" t="s">
        <v>241</v>
      </c>
      <c r="C94" s="111">
        <f>C95</f>
        <v>0</v>
      </c>
      <c r="D94" s="111">
        <f>D95</f>
        <v>0</v>
      </c>
      <c r="E94" s="669" t="s">
        <v>242</v>
      </c>
      <c r="F94" s="670"/>
      <c r="G94" s="111"/>
      <c r="H94" s="111"/>
    </row>
    <row r="95" spans="1:8" ht="15" customHeight="1">
      <c r="A95" s="133">
        <v>1</v>
      </c>
      <c r="B95" s="119" t="s">
        <v>243</v>
      </c>
      <c r="C95" s="129">
        <f>'[1]6.일반(PL)'!D25</f>
        <v>0</v>
      </c>
      <c r="D95" s="129">
        <f>'[1]6.일반(PL)'!E25</f>
        <v>0</v>
      </c>
      <c r="E95" s="126"/>
      <c r="F95" s="139" t="s">
        <v>244</v>
      </c>
      <c r="G95" s="140"/>
      <c r="H95" s="140"/>
    </row>
    <row r="96" spans="1:11" ht="15" customHeight="1">
      <c r="A96" s="109" t="s">
        <v>245</v>
      </c>
      <c r="B96" s="110" t="s">
        <v>246</v>
      </c>
      <c r="C96" s="111">
        <f>SUM(C97:C100,G7:G12)</f>
        <v>5284620</v>
      </c>
      <c r="D96" s="111">
        <f>SUM(D97:D100,H7:H12)</f>
        <v>5024803</v>
      </c>
      <c r="E96" s="669" t="s">
        <v>247</v>
      </c>
      <c r="F96" s="670"/>
      <c r="G96" s="41">
        <f>G93+G94</f>
        <v>642941</v>
      </c>
      <c r="H96" s="41">
        <f>H93+H94</f>
        <v>505241</v>
      </c>
      <c r="K96" s="421"/>
    </row>
    <row r="97" spans="1:11" ht="15" customHeight="1">
      <c r="A97" s="112">
        <v>1</v>
      </c>
      <c r="B97" s="113" t="s">
        <v>570</v>
      </c>
      <c r="C97" s="121">
        <f>'[1]5.신용(PL)'!I8+'[1]6.일반(PL)'!D28</f>
        <v>2538376</v>
      </c>
      <c r="D97" s="121">
        <f>'[1]5.신용(PL)'!J8+'[1]6.일반(PL)'!E28</f>
        <v>2627639</v>
      </c>
      <c r="E97" s="142"/>
      <c r="F97" s="143"/>
      <c r="G97" s="144"/>
      <c r="H97" s="144"/>
      <c r="K97" s="420"/>
    </row>
    <row r="98" spans="1:8" ht="15" customHeight="1">
      <c r="A98" s="116">
        <v>2</v>
      </c>
      <c r="B98" s="93" t="s">
        <v>248</v>
      </c>
      <c r="C98" s="117">
        <f>'[1]5.신용(PL)'!I9+'[1]6.일반(PL)'!D29</f>
        <v>438748</v>
      </c>
      <c r="D98" s="117">
        <f>'[1]5.신용(PL)'!J9+'[1]6.일반(PL)'!E29</f>
        <v>239001</v>
      </c>
      <c r="E98" s="669" t="s">
        <v>249</v>
      </c>
      <c r="F98" s="670"/>
      <c r="G98" s="140"/>
      <c r="H98" s="140"/>
    </row>
    <row r="99" spans="1:8" ht="15" customHeight="1">
      <c r="A99" s="116">
        <v>3</v>
      </c>
      <c r="B99" s="93" t="s">
        <v>250</v>
      </c>
      <c r="C99" s="117">
        <f>'[1]5.신용(PL)'!I10+'[1]6.일반(PL)'!D30</f>
        <v>0</v>
      </c>
      <c r="D99" s="117">
        <f>'[1]5.신용(PL)'!J10+'[1]6.일반(PL)'!E30</f>
        <v>0</v>
      </c>
      <c r="E99" s="145"/>
      <c r="F99" s="146" t="s">
        <v>251</v>
      </c>
      <c r="G99" s="147"/>
      <c r="H99" s="147"/>
    </row>
    <row r="100" spans="1:8" ht="15" customHeight="1">
      <c r="A100" s="122">
        <v>4</v>
      </c>
      <c r="B100" s="123" t="s">
        <v>575</v>
      </c>
      <c r="C100" s="124">
        <f>'[1]5.신용(PL)'!I11+'[1]6.일반(PL)'!D31</f>
        <v>27689</v>
      </c>
      <c r="D100" s="124">
        <f>'[1]5.신용(PL)'!J11+'[1]6.일반(PL)'!E31</f>
        <v>23992</v>
      </c>
      <c r="E100" s="148"/>
      <c r="F100" s="149" t="s">
        <v>252</v>
      </c>
      <c r="G100" s="150"/>
      <c r="H100" s="150"/>
    </row>
  </sheetData>
  <sheetProtection/>
  <mergeCells count="19">
    <mergeCell ref="E13:F13"/>
    <mergeCell ref="E14:F14"/>
    <mergeCell ref="A57:B57"/>
    <mergeCell ref="E92:F92"/>
    <mergeCell ref="E98:F98"/>
    <mergeCell ref="A1:H1"/>
    <mergeCell ref="A2:H2"/>
    <mergeCell ref="A3:H3"/>
    <mergeCell ref="A4:B4"/>
    <mergeCell ref="A5:B6"/>
    <mergeCell ref="E5:F6"/>
    <mergeCell ref="A7:B7"/>
    <mergeCell ref="E94:F94"/>
    <mergeCell ref="E96:F96"/>
    <mergeCell ref="E91:F91"/>
    <mergeCell ref="E60:F60"/>
    <mergeCell ref="E93:F93"/>
    <mergeCell ref="E15:F15"/>
    <mergeCell ref="E23:F23"/>
  </mergeCells>
  <printOptions/>
  <pageMargins left="0.3937007874015748" right="0.3937007874015748" top="0.58" bottom="0.3" header="0.5" footer="0.5"/>
  <pageSetup fitToHeight="0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zoomScalePageLayoutView="0" workbookViewId="0" topLeftCell="A1">
      <selection activeCell="G8" sqref="G8"/>
    </sheetView>
  </sheetViews>
  <sheetFormatPr defaultColWidth="8.88671875" defaultRowHeight="22.5" customHeight="1"/>
  <cols>
    <col min="1" max="1" width="2.99609375" style="28" customWidth="1"/>
    <col min="2" max="2" width="29.77734375" style="28" customWidth="1"/>
    <col min="3" max="6" width="16.77734375" style="28" customWidth="1"/>
    <col min="7" max="16384" width="8.88671875" style="28" customWidth="1"/>
  </cols>
  <sheetData>
    <row r="1" spans="1:6" s="12" customFormat="1" ht="27.75" customHeight="1">
      <c r="A1" s="672" t="s">
        <v>1106</v>
      </c>
      <c r="B1" s="672"/>
      <c r="C1" s="672"/>
      <c r="D1" s="672"/>
      <c r="E1" s="672"/>
      <c r="F1" s="672"/>
    </row>
    <row r="2" spans="1:6" s="12" customFormat="1" ht="22.5" customHeight="1">
      <c r="A2" s="151"/>
      <c r="B2" s="151"/>
      <c r="C2" s="151"/>
      <c r="D2" s="151"/>
      <c r="E2" s="151"/>
      <c r="F2" s="151"/>
    </row>
    <row r="3" spans="1:6" ht="17.25" customHeight="1">
      <c r="A3" s="152"/>
      <c r="B3" s="152" t="s">
        <v>635</v>
      </c>
      <c r="C3" s="152"/>
      <c r="D3" s="152"/>
      <c r="E3" s="152" t="s">
        <v>636</v>
      </c>
      <c r="F3" s="152"/>
    </row>
    <row r="4" spans="2:6" ht="18" customHeight="1">
      <c r="B4" s="152" t="s">
        <v>253</v>
      </c>
      <c r="C4" s="152"/>
      <c r="D4" s="152"/>
      <c r="E4" s="152" t="s">
        <v>254</v>
      </c>
      <c r="F4" s="152"/>
    </row>
    <row r="5" spans="2:6" ht="16.5" customHeight="1">
      <c r="B5" s="152" t="s">
        <v>255</v>
      </c>
      <c r="C5" s="152"/>
      <c r="D5" s="152"/>
      <c r="E5" s="152" t="s">
        <v>637</v>
      </c>
      <c r="F5" s="152"/>
    </row>
    <row r="6" spans="2:6" ht="16.5" customHeight="1">
      <c r="B6" s="152"/>
      <c r="C6" s="152"/>
      <c r="D6" s="152"/>
      <c r="E6" s="152"/>
      <c r="F6" s="152"/>
    </row>
    <row r="7" ht="10.5" customHeight="1"/>
    <row r="8" spans="1:6" ht="22.5" customHeight="1">
      <c r="A8" s="28" t="s">
        <v>585</v>
      </c>
      <c r="F8" s="153" t="s">
        <v>1107</v>
      </c>
    </row>
    <row r="9" spans="1:6" ht="24" customHeight="1">
      <c r="A9" s="680" t="s">
        <v>576</v>
      </c>
      <c r="B9" s="680"/>
      <c r="C9" s="680" t="s">
        <v>638</v>
      </c>
      <c r="D9" s="680"/>
      <c r="E9" s="680" t="s">
        <v>639</v>
      </c>
      <c r="F9" s="680"/>
    </row>
    <row r="10" spans="1:6" ht="24" customHeight="1">
      <c r="A10" s="680"/>
      <c r="B10" s="680"/>
      <c r="C10" s="680" t="s">
        <v>577</v>
      </c>
      <c r="D10" s="680"/>
      <c r="E10" s="680" t="s">
        <v>578</v>
      </c>
      <c r="F10" s="680"/>
    </row>
    <row r="11" spans="1:6" ht="21" customHeight="1">
      <c r="A11" s="663" t="s">
        <v>1108</v>
      </c>
      <c r="B11" s="664"/>
      <c r="C11" s="563"/>
      <c r="D11" s="583">
        <f>C12-C13+C14+C15-C16+C17-C18</f>
        <v>827017</v>
      </c>
      <c r="E11" s="563"/>
      <c r="F11" s="583">
        <f>E12-E13+E14+E15-E16+E17-E18</f>
        <v>864083</v>
      </c>
    </row>
    <row r="12" spans="1:6" ht="21" customHeight="1">
      <c r="A12" s="156">
        <v>1</v>
      </c>
      <c r="B12" s="157" t="s">
        <v>1109</v>
      </c>
      <c r="C12" s="563">
        <v>184076</v>
      </c>
      <c r="D12" s="563"/>
      <c r="E12" s="563">
        <v>358843</v>
      </c>
      <c r="F12" s="563"/>
    </row>
    <row r="13" spans="1:6" ht="21" customHeight="1">
      <c r="A13" s="156" t="s">
        <v>579</v>
      </c>
      <c r="B13" s="157" t="s">
        <v>1110</v>
      </c>
      <c r="C13" s="563"/>
      <c r="D13" s="563"/>
      <c r="E13" s="563"/>
      <c r="F13" s="563"/>
    </row>
    <row r="14" spans="1:6" ht="21" customHeight="1">
      <c r="A14" s="156">
        <v>2</v>
      </c>
      <c r="B14" s="157" t="s">
        <v>1111</v>
      </c>
      <c r="C14" s="563"/>
      <c r="D14" s="563"/>
      <c r="E14" s="563"/>
      <c r="F14" s="563"/>
    </row>
    <row r="15" spans="1:6" ht="21" customHeight="1">
      <c r="A15" s="156">
        <v>3</v>
      </c>
      <c r="B15" s="157" t="s">
        <v>1112</v>
      </c>
      <c r="C15" s="563"/>
      <c r="D15" s="563"/>
      <c r="E15" s="563"/>
      <c r="F15" s="563"/>
    </row>
    <row r="16" spans="1:6" ht="21" customHeight="1">
      <c r="A16" s="156">
        <v>4</v>
      </c>
      <c r="B16" s="157" t="s">
        <v>1113</v>
      </c>
      <c r="C16" s="563"/>
      <c r="D16" s="563"/>
      <c r="E16" s="563"/>
      <c r="F16" s="563"/>
    </row>
    <row r="17" spans="1:6" ht="21" customHeight="1">
      <c r="A17" s="156">
        <v>3</v>
      </c>
      <c r="B17" s="157" t="s">
        <v>1114</v>
      </c>
      <c r="C17" s="563">
        <v>642941</v>
      </c>
      <c r="D17" s="563"/>
      <c r="E17" s="563">
        <v>505240</v>
      </c>
      <c r="F17" s="563"/>
    </row>
    <row r="18" spans="1:6" ht="21" customHeight="1">
      <c r="A18" s="156" t="s">
        <v>1115</v>
      </c>
      <c r="B18" s="157" t="s">
        <v>1116</v>
      </c>
      <c r="C18" s="563"/>
      <c r="D18" s="563"/>
      <c r="E18" s="563"/>
      <c r="F18" s="563"/>
    </row>
    <row r="19" spans="1:6" ht="21" customHeight="1">
      <c r="A19" s="156"/>
      <c r="B19" s="157"/>
      <c r="C19" s="563"/>
      <c r="D19" s="563"/>
      <c r="E19" s="563"/>
      <c r="F19" s="563"/>
    </row>
    <row r="20" spans="1:6" ht="21" customHeight="1">
      <c r="A20" s="663" t="s">
        <v>1117</v>
      </c>
      <c r="B20" s="664"/>
      <c r="C20" s="563"/>
      <c r="D20" s="583">
        <f>C21</f>
        <v>0</v>
      </c>
      <c r="E20" s="563"/>
      <c r="F20" s="583">
        <f>E21</f>
        <v>0</v>
      </c>
    </row>
    <row r="21" spans="1:6" ht="21" customHeight="1">
      <c r="A21" s="17">
        <v>1</v>
      </c>
      <c r="B21" s="137" t="s">
        <v>1118</v>
      </c>
      <c r="C21" s="563"/>
      <c r="D21" s="563"/>
      <c r="E21" s="563"/>
      <c r="F21" s="563"/>
    </row>
    <row r="22" spans="1:6" ht="21" customHeight="1" thickBot="1">
      <c r="A22" s="158"/>
      <c r="B22" s="137"/>
      <c r="C22" s="563"/>
      <c r="D22" s="584"/>
      <c r="E22" s="563"/>
      <c r="F22" s="584"/>
    </row>
    <row r="23" spans="1:6" ht="21" customHeight="1">
      <c r="A23" s="678" t="s">
        <v>1119</v>
      </c>
      <c r="B23" s="679"/>
      <c r="C23" s="585"/>
      <c r="D23" s="586">
        <f>D11+D20</f>
        <v>827017</v>
      </c>
      <c r="E23" s="585"/>
      <c r="F23" s="586">
        <f>F11+F20</f>
        <v>864083</v>
      </c>
    </row>
    <row r="24" spans="1:6" ht="21" customHeight="1">
      <c r="A24" s="156"/>
      <c r="B24" s="157"/>
      <c r="C24" s="563"/>
      <c r="D24" s="563"/>
      <c r="E24" s="563"/>
      <c r="F24" s="563"/>
    </row>
    <row r="25" spans="1:6" ht="21" customHeight="1">
      <c r="A25" s="663" t="s">
        <v>1120</v>
      </c>
      <c r="B25" s="664"/>
      <c r="C25" s="563"/>
      <c r="D25" s="583">
        <f>C26+C27+C31</f>
        <v>660537</v>
      </c>
      <c r="E25" s="563"/>
      <c r="F25" s="583">
        <f>E26+E27+E31</f>
        <v>680007</v>
      </c>
    </row>
    <row r="26" spans="1:6" ht="21" customHeight="1">
      <c r="A26" s="35">
        <v>1</v>
      </c>
      <c r="B26" s="157" t="s">
        <v>1121</v>
      </c>
      <c r="C26" s="563">
        <v>97240</v>
      </c>
      <c r="D26" s="563"/>
      <c r="E26" s="563">
        <v>90000</v>
      </c>
      <c r="F26" s="563"/>
    </row>
    <row r="27" spans="1:6" ht="21" customHeight="1">
      <c r="A27" s="156">
        <v>2</v>
      </c>
      <c r="B27" s="157" t="s">
        <v>1122</v>
      </c>
      <c r="C27" s="583">
        <f>SUM(C28:C30)</f>
        <v>170000</v>
      </c>
      <c r="D27" s="563"/>
      <c r="E27" s="583">
        <f>SUM(E28:E30)</f>
        <v>180000</v>
      </c>
      <c r="F27" s="563"/>
    </row>
    <row r="28" spans="1:6" ht="21" customHeight="1">
      <c r="A28" s="156"/>
      <c r="B28" s="159" t="s">
        <v>1123</v>
      </c>
      <c r="C28" s="563">
        <v>170000</v>
      </c>
      <c r="D28" s="563"/>
      <c r="E28" s="563">
        <v>180000</v>
      </c>
      <c r="F28" s="563"/>
    </row>
    <row r="29" spans="1:6" ht="21" customHeight="1">
      <c r="A29" s="156"/>
      <c r="B29" s="159" t="s">
        <v>1124</v>
      </c>
      <c r="C29" s="563"/>
      <c r="D29" s="563"/>
      <c r="E29" s="563"/>
      <c r="F29" s="563"/>
    </row>
    <row r="30" spans="1:6" ht="21" customHeight="1">
      <c r="A30" s="156"/>
      <c r="B30" s="159" t="s">
        <v>1125</v>
      </c>
      <c r="C30" s="563"/>
      <c r="D30" s="563"/>
      <c r="E30" s="563"/>
      <c r="F30" s="563"/>
    </row>
    <row r="31" spans="1:6" ht="21" customHeight="1">
      <c r="A31" s="156">
        <v>3</v>
      </c>
      <c r="B31" s="157" t="s">
        <v>1126</v>
      </c>
      <c r="C31" s="583">
        <f>C32+C40</f>
        <v>393297</v>
      </c>
      <c r="D31" s="563"/>
      <c r="E31" s="583">
        <f>E32+E40</f>
        <v>410007</v>
      </c>
      <c r="F31" s="563"/>
    </row>
    <row r="32" spans="1:6" ht="21" customHeight="1">
      <c r="A32" s="156"/>
      <c r="B32" s="159" t="s">
        <v>1127</v>
      </c>
      <c r="C32" s="583">
        <f>C33+C34</f>
        <v>263297</v>
      </c>
      <c r="D32" s="563"/>
      <c r="E32" s="583">
        <f>E33+E34</f>
        <v>280007</v>
      </c>
      <c r="F32" s="563"/>
    </row>
    <row r="33" spans="1:6" ht="21" customHeight="1">
      <c r="A33" s="160"/>
      <c r="B33" s="161" t="s">
        <v>1128</v>
      </c>
      <c r="C33" s="584">
        <v>263297</v>
      </c>
      <c r="D33" s="584"/>
      <c r="E33" s="584">
        <v>280007</v>
      </c>
      <c r="F33" s="584"/>
    </row>
    <row r="34" spans="1:6" ht="21" customHeight="1">
      <c r="A34" s="160"/>
      <c r="B34" s="159" t="s">
        <v>1129</v>
      </c>
      <c r="C34" s="584"/>
      <c r="D34" s="584"/>
      <c r="E34" s="584"/>
      <c r="F34" s="584"/>
    </row>
    <row r="35" spans="1:6" ht="21" customHeight="1">
      <c r="A35" s="162"/>
      <c r="B35" s="163" t="s">
        <v>1130</v>
      </c>
      <c r="C35" s="590">
        <v>0.0643</v>
      </c>
      <c r="D35" s="584"/>
      <c r="E35" s="590">
        <v>0.07</v>
      </c>
      <c r="F35" s="584"/>
    </row>
    <row r="36" spans="1:6" ht="21" customHeight="1">
      <c r="A36" s="164"/>
      <c r="B36" s="165" t="s">
        <v>1131</v>
      </c>
      <c r="C36" s="587">
        <v>4094820</v>
      </c>
      <c r="D36" s="587"/>
      <c r="E36" s="587">
        <v>4000102</v>
      </c>
      <c r="F36" s="587"/>
    </row>
    <row r="37" spans="1:6" ht="21" customHeight="1">
      <c r="A37" s="164"/>
      <c r="B37" s="165" t="s">
        <v>1132</v>
      </c>
      <c r="C37" s="587"/>
      <c r="D37" s="587"/>
      <c r="E37" s="587"/>
      <c r="F37" s="587"/>
    </row>
    <row r="38" spans="1:6" ht="21" customHeight="1">
      <c r="A38" s="164"/>
      <c r="B38" s="165" t="s">
        <v>1133</v>
      </c>
      <c r="C38" s="587"/>
      <c r="D38" s="587"/>
      <c r="E38" s="587"/>
      <c r="F38" s="587"/>
    </row>
    <row r="39" spans="1:6" ht="21" customHeight="1">
      <c r="A39" s="166"/>
      <c r="B39" s="165" t="s">
        <v>1132</v>
      </c>
      <c r="C39" s="588"/>
      <c r="D39" s="588"/>
      <c r="E39" s="588"/>
      <c r="F39" s="588"/>
    </row>
    <row r="40" spans="1:6" ht="21" customHeight="1">
      <c r="A40" s="156"/>
      <c r="B40" s="159" t="s">
        <v>1134</v>
      </c>
      <c r="C40" s="583">
        <f>C41+C42</f>
        <v>130000</v>
      </c>
      <c r="D40" s="563"/>
      <c r="E40" s="583">
        <f>E41+E42</f>
        <v>130000</v>
      </c>
      <c r="F40" s="563"/>
    </row>
    <row r="41" spans="1:6" ht="21" customHeight="1">
      <c r="A41" s="167"/>
      <c r="B41" s="168" t="s">
        <v>1141</v>
      </c>
      <c r="C41" s="563">
        <v>100000</v>
      </c>
      <c r="D41" s="563"/>
      <c r="E41" s="563">
        <v>100000</v>
      </c>
      <c r="F41" s="563"/>
    </row>
    <row r="42" spans="1:6" ht="21" customHeight="1" thickBot="1">
      <c r="A42" s="160"/>
      <c r="B42" s="169" t="s">
        <v>1140</v>
      </c>
      <c r="C42" s="563">
        <v>30000</v>
      </c>
      <c r="D42" s="584"/>
      <c r="E42" s="563">
        <v>30000</v>
      </c>
      <c r="F42" s="584"/>
    </row>
    <row r="43" spans="1:6" ht="21" customHeight="1" thickBot="1">
      <c r="A43" s="663" t="s">
        <v>1135</v>
      </c>
      <c r="B43" s="664"/>
      <c r="C43" s="563"/>
      <c r="D43" s="589">
        <f>C44+C45</f>
        <v>166480</v>
      </c>
      <c r="E43" s="563"/>
      <c r="F43" s="589">
        <f>E44+E45</f>
        <v>184076</v>
      </c>
    </row>
    <row r="44" spans="1:6" ht="21" customHeight="1">
      <c r="A44" s="156">
        <v>1</v>
      </c>
      <c r="B44" s="157" t="s">
        <v>1136</v>
      </c>
      <c r="C44" s="563">
        <v>166480</v>
      </c>
      <c r="D44" s="588"/>
      <c r="E44" s="563">
        <v>180000</v>
      </c>
      <c r="F44" s="588"/>
    </row>
    <row r="45" spans="1:6" ht="21" customHeight="1">
      <c r="A45" s="156">
        <v>2</v>
      </c>
      <c r="B45" s="157" t="s">
        <v>1137</v>
      </c>
      <c r="C45" s="563"/>
      <c r="D45" s="563"/>
      <c r="E45" s="563">
        <v>4076</v>
      </c>
      <c r="F45" s="563"/>
    </row>
    <row r="46" spans="1:6" ht="20.25" customHeight="1">
      <c r="A46" s="676" t="s">
        <v>1138</v>
      </c>
      <c r="B46" s="676"/>
      <c r="C46" s="676"/>
      <c r="D46" s="676"/>
      <c r="E46" s="676"/>
      <c r="F46" s="676"/>
    </row>
    <row r="47" spans="1:6" ht="27" customHeight="1">
      <c r="A47" s="677" t="s">
        <v>1139</v>
      </c>
      <c r="B47" s="677"/>
      <c r="C47" s="677"/>
      <c r="D47" s="677"/>
      <c r="E47" s="677"/>
      <c r="F47" s="677"/>
    </row>
  </sheetData>
  <sheetProtection/>
  <mergeCells count="13">
    <mergeCell ref="A1:F1"/>
    <mergeCell ref="A9:B10"/>
    <mergeCell ref="C9:D9"/>
    <mergeCell ref="E9:F9"/>
    <mergeCell ref="C10:D10"/>
    <mergeCell ref="E10:F10"/>
    <mergeCell ref="A43:B43"/>
    <mergeCell ref="A46:F46"/>
    <mergeCell ref="A47:F47"/>
    <mergeCell ref="A11:B11"/>
    <mergeCell ref="A20:B20"/>
    <mergeCell ref="A23:B23"/>
    <mergeCell ref="A25:B25"/>
  </mergeCells>
  <printOptions horizontalCentered="1"/>
  <pageMargins left="0.7480314960629921" right="0.7480314960629921" top="0.984251968503937" bottom="0.984251968503937" header="0.5" footer="0.5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view="pageBreakPreview" zoomScale="85" zoomScaleNormal="85" zoomScaleSheetLayoutView="85" zoomScalePageLayoutView="0" workbookViewId="0" topLeftCell="A1">
      <pane ySplit="6" topLeftCell="A37" activePane="bottomLeft" state="frozen"/>
      <selection pane="topLeft" activeCell="A1" sqref="A1"/>
      <selection pane="bottomLeft" activeCell="F58" sqref="F58"/>
    </sheetView>
  </sheetViews>
  <sheetFormatPr defaultColWidth="11.3359375" defaultRowHeight="13.5" outlineLevelCol="1"/>
  <cols>
    <col min="1" max="1" width="7.3359375" style="13" hidden="1" customWidth="1" outlineLevel="1"/>
    <col min="2" max="2" width="17.3359375" style="13" hidden="1" customWidth="1" outlineLevel="1"/>
    <col min="3" max="3" width="32.99609375" style="409" customWidth="1" collapsed="1"/>
    <col min="4" max="4" width="16.77734375" style="0" customWidth="1"/>
    <col min="5" max="5" width="16.10546875" style="0" customWidth="1"/>
    <col min="6" max="6" width="15.77734375" style="0" customWidth="1"/>
    <col min="7" max="7" width="16.3359375" style="0" customWidth="1"/>
    <col min="8" max="8" width="15.6640625" style="0" customWidth="1"/>
    <col min="9" max="9" width="17.3359375" style="0" customWidth="1"/>
    <col min="10" max="10" width="15.3359375" style="0" bestFit="1" customWidth="1"/>
  </cols>
  <sheetData>
    <row r="1" spans="3:9" ht="39" customHeight="1">
      <c r="C1" s="690" t="s">
        <v>256</v>
      </c>
      <c r="D1" s="690"/>
      <c r="E1" s="690"/>
      <c r="F1" s="690"/>
      <c r="G1" s="690"/>
      <c r="H1" s="690"/>
      <c r="I1" s="690"/>
    </row>
    <row r="2" spans="3:9" ht="19.5" customHeight="1">
      <c r="C2" s="691" t="s">
        <v>640</v>
      </c>
      <c r="D2" s="691"/>
      <c r="E2" s="691"/>
      <c r="F2" s="691"/>
      <c r="G2" s="691"/>
      <c r="H2" s="691"/>
      <c r="I2" s="691"/>
    </row>
    <row r="3" spans="3:9" ht="19.5" customHeight="1">
      <c r="C3" s="691" t="s">
        <v>641</v>
      </c>
      <c r="D3" s="691"/>
      <c r="E3" s="691"/>
      <c r="F3" s="691"/>
      <c r="G3" s="691"/>
      <c r="H3" s="691"/>
      <c r="I3" s="691"/>
    </row>
    <row r="4" ht="10.5" customHeight="1"/>
    <row r="5" spans="3:9" ht="21" customHeight="1">
      <c r="C5" s="422" t="s">
        <v>642</v>
      </c>
      <c r="I5" s="407" t="s">
        <v>257</v>
      </c>
    </row>
    <row r="6" spans="1:9" ht="26.25" customHeight="1">
      <c r="A6" s="692" t="s">
        <v>258</v>
      </c>
      <c r="B6" s="692"/>
      <c r="C6" s="423" t="s">
        <v>259</v>
      </c>
      <c r="D6" s="423" t="s">
        <v>260</v>
      </c>
      <c r="E6" s="423" t="s">
        <v>261</v>
      </c>
      <c r="F6" s="423" t="s">
        <v>262</v>
      </c>
      <c r="G6" s="424" t="s">
        <v>263</v>
      </c>
      <c r="H6" s="424" t="s">
        <v>264</v>
      </c>
      <c r="I6" s="423" t="s">
        <v>265</v>
      </c>
    </row>
    <row r="7" spans="1:9" ht="20.25" customHeight="1">
      <c r="A7" s="688" t="s">
        <v>266</v>
      </c>
      <c r="B7" s="425" t="s">
        <v>267</v>
      </c>
      <c r="C7" s="426" t="s">
        <v>268</v>
      </c>
      <c r="D7" s="434">
        <v>4078983</v>
      </c>
      <c r="E7" s="434">
        <v>369762</v>
      </c>
      <c r="F7" s="434">
        <v>-100385</v>
      </c>
      <c r="G7" s="434"/>
      <c r="H7" s="434">
        <v>3435252</v>
      </c>
      <c r="I7" s="434">
        <v>7482004</v>
      </c>
    </row>
    <row r="8" spans="1:9" ht="20.25" customHeight="1">
      <c r="A8" s="688"/>
      <c r="B8" s="609" t="s">
        <v>269</v>
      </c>
      <c r="C8" s="428" t="s">
        <v>270</v>
      </c>
      <c r="D8" s="429"/>
      <c r="E8" s="429"/>
      <c r="F8" s="429"/>
      <c r="G8" s="429"/>
      <c r="H8" s="429"/>
      <c r="I8" s="429">
        <f>H8</f>
        <v>0</v>
      </c>
    </row>
    <row r="9" spans="1:9" ht="20.25" customHeight="1">
      <c r="A9" s="688"/>
      <c r="B9" s="609"/>
      <c r="C9" s="430" t="s">
        <v>271</v>
      </c>
      <c r="D9" s="431"/>
      <c r="E9" s="431"/>
      <c r="F9" s="431"/>
      <c r="G9" s="431"/>
      <c r="H9" s="431"/>
      <c r="I9" s="431">
        <f>H9</f>
        <v>0</v>
      </c>
    </row>
    <row r="10" spans="1:9" ht="20.25" customHeight="1">
      <c r="A10" s="688"/>
      <c r="B10" s="432" t="s">
        <v>272</v>
      </c>
      <c r="C10" s="433" t="s">
        <v>273</v>
      </c>
      <c r="D10" s="466"/>
      <c r="E10" s="466"/>
      <c r="F10" s="466"/>
      <c r="G10" s="466"/>
      <c r="H10" s="466">
        <f>SUM(H7:H9)</f>
        <v>3435252</v>
      </c>
      <c r="I10" s="466">
        <f>SUM(I7:I9)</f>
        <v>7482004</v>
      </c>
    </row>
    <row r="11" spans="1:9" ht="20.25" customHeight="1">
      <c r="A11" s="689" t="s">
        <v>274</v>
      </c>
      <c r="B11" s="411" t="s">
        <v>275</v>
      </c>
      <c r="C11" s="435" t="s">
        <v>276</v>
      </c>
      <c r="D11" s="434"/>
      <c r="E11" s="434"/>
      <c r="F11" s="434"/>
      <c r="G11" s="434"/>
      <c r="H11" s="434">
        <v>-441264</v>
      </c>
      <c r="I11" s="434">
        <f>H11</f>
        <v>-441264</v>
      </c>
    </row>
    <row r="12" spans="1:9" ht="20.25" customHeight="1">
      <c r="A12" s="688"/>
      <c r="B12" s="685" t="s">
        <v>277</v>
      </c>
      <c r="C12" s="436" t="s">
        <v>278</v>
      </c>
      <c r="D12" s="437"/>
      <c r="E12" s="437"/>
      <c r="F12" s="437"/>
      <c r="G12" s="437"/>
      <c r="H12" s="437">
        <f>(E12)*(-1)</f>
        <v>0</v>
      </c>
      <c r="I12" s="437">
        <f>E12+H12</f>
        <v>0</v>
      </c>
    </row>
    <row r="13" spans="1:9" ht="20.25" customHeight="1">
      <c r="A13" s="688"/>
      <c r="B13" s="685"/>
      <c r="C13" s="438" t="s">
        <v>279</v>
      </c>
      <c r="D13" s="439"/>
      <c r="E13" s="439"/>
      <c r="F13" s="439"/>
      <c r="G13" s="439"/>
      <c r="H13" s="439">
        <f>(D13)*(-1)</f>
        <v>0</v>
      </c>
      <c r="I13" s="439">
        <f>D13+H13</f>
        <v>0</v>
      </c>
    </row>
    <row r="14" spans="1:9" ht="20.25" customHeight="1">
      <c r="A14" s="688"/>
      <c r="B14" s="27" t="s">
        <v>280</v>
      </c>
      <c r="C14" s="440" t="s">
        <v>281</v>
      </c>
      <c r="D14" s="466"/>
      <c r="E14" s="466"/>
      <c r="F14" s="466"/>
      <c r="G14" s="466"/>
      <c r="H14" s="466">
        <f>SUM(H10:H13)</f>
        <v>2993988</v>
      </c>
      <c r="I14" s="466">
        <f>SUM(I10:I13)</f>
        <v>7040740</v>
      </c>
    </row>
    <row r="15" spans="1:9" ht="20.25" customHeight="1">
      <c r="A15" s="681" t="s">
        <v>282</v>
      </c>
      <c r="B15" s="412" t="s">
        <v>283</v>
      </c>
      <c r="C15" s="441" t="s">
        <v>284</v>
      </c>
      <c r="D15" s="427"/>
      <c r="E15" s="427"/>
      <c r="F15" s="427"/>
      <c r="G15" s="427"/>
      <c r="H15" s="427"/>
      <c r="I15" s="427">
        <f>H15</f>
        <v>0</v>
      </c>
    </row>
    <row r="16" spans="1:9" ht="20.25" customHeight="1">
      <c r="A16" s="682"/>
      <c r="B16" s="684" t="s">
        <v>285</v>
      </c>
      <c r="C16" s="441" t="s">
        <v>286</v>
      </c>
      <c r="D16" s="427">
        <f>SUM(D17:D20)</f>
        <v>573640</v>
      </c>
      <c r="E16" s="427"/>
      <c r="F16" s="427"/>
      <c r="G16" s="427"/>
      <c r="H16" s="427"/>
      <c r="I16" s="427">
        <f>D16</f>
        <v>573640</v>
      </c>
    </row>
    <row r="17" spans="1:9" ht="20.25" customHeight="1">
      <c r="A17" s="682"/>
      <c r="B17" s="685"/>
      <c r="C17" s="428" t="s">
        <v>287</v>
      </c>
      <c r="D17" s="429">
        <v>431777</v>
      </c>
      <c r="E17" s="429"/>
      <c r="F17" s="429"/>
      <c r="G17" s="429"/>
      <c r="H17" s="429"/>
      <c r="I17" s="429">
        <f>D17</f>
        <v>431777</v>
      </c>
    </row>
    <row r="18" spans="1:9" ht="20.25" customHeight="1">
      <c r="A18" s="682"/>
      <c r="B18" s="685"/>
      <c r="C18" s="430" t="s">
        <v>944</v>
      </c>
      <c r="D18" s="431">
        <v>139658</v>
      </c>
      <c r="E18" s="431"/>
      <c r="F18" s="431"/>
      <c r="G18" s="431"/>
      <c r="H18" s="431"/>
      <c r="I18" s="431">
        <f>D18</f>
        <v>139658</v>
      </c>
    </row>
    <row r="19" spans="1:9" ht="20.25" customHeight="1">
      <c r="A19" s="682"/>
      <c r="B19" s="685"/>
      <c r="C19" s="430" t="s">
        <v>945</v>
      </c>
      <c r="D19" s="431">
        <v>2205</v>
      </c>
      <c r="E19" s="431"/>
      <c r="F19" s="431"/>
      <c r="G19" s="431"/>
      <c r="H19" s="431"/>
      <c r="I19" s="431">
        <f>D19</f>
        <v>2205</v>
      </c>
    </row>
    <row r="20" spans="1:9" ht="20.25" customHeight="1">
      <c r="A20" s="682"/>
      <c r="B20" s="686"/>
      <c r="C20" s="442" t="s">
        <v>946</v>
      </c>
      <c r="D20" s="443"/>
      <c r="E20" s="443"/>
      <c r="F20" s="443"/>
      <c r="G20" s="443"/>
      <c r="H20" s="443"/>
      <c r="I20" s="443">
        <f>D20</f>
        <v>0</v>
      </c>
    </row>
    <row r="21" spans="1:9" ht="20.25" customHeight="1">
      <c r="A21" s="682"/>
      <c r="B21" s="411" t="s">
        <v>947</v>
      </c>
      <c r="C21" s="428" t="s">
        <v>948</v>
      </c>
      <c r="D21" s="429"/>
      <c r="E21" s="429">
        <v>0</v>
      </c>
      <c r="F21" s="429"/>
      <c r="G21" s="429"/>
      <c r="H21" s="429"/>
      <c r="I21" s="429">
        <f>E21</f>
        <v>0</v>
      </c>
    </row>
    <row r="22" spans="1:9" ht="20.25" customHeight="1">
      <c r="A22" s="682"/>
      <c r="B22" s="687" t="s">
        <v>949</v>
      </c>
      <c r="C22" s="428" t="s">
        <v>950</v>
      </c>
      <c r="D22" s="429">
        <f>SUM(D25)</f>
        <v>-161162</v>
      </c>
      <c r="E22" s="429"/>
      <c r="F22" s="429">
        <v>93790</v>
      </c>
      <c r="G22" s="429"/>
      <c r="H22" s="429">
        <f>SUM(H25)</f>
        <v>-45162</v>
      </c>
      <c r="I22" s="429">
        <f>D22+F22+H22</f>
        <v>-112534</v>
      </c>
    </row>
    <row r="23" spans="1:9" ht="20.25" customHeight="1">
      <c r="A23" s="682"/>
      <c r="B23" s="685"/>
      <c r="C23" s="444" t="s">
        <v>951</v>
      </c>
      <c r="D23" s="429"/>
      <c r="E23" s="429"/>
      <c r="F23" s="429"/>
      <c r="G23" s="429"/>
      <c r="H23" s="429"/>
      <c r="I23" s="429">
        <f>F23</f>
        <v>0</v>
      </c>
    </row>
    <row r="24" spans="1:9" ht="20.25" customHeight="1">
      <c r="A24" s="682"/>
      <c r="B24" s="685"/>
      <c r="C24" s="445" t="s">
        <v>952</v>
      </c>
      <c r="D24" s="431"/>
      <c r="E24" s="431"/>
      <c r="F24" s="431"/>
      <c r="G24" s="431"/>
      <c r="H24" s="431"/>
      <c r="I24" s="431">
        <f>F24</f>
        <v>0</v>
      </c>
    </row>
    <row r="25" spans="1:9" ht="20.25" customHeight="1">
      <c r="A25" s="682"/>
      <c r="B25" s="686"/>
      <c r="C25" s="438" t="s">
        <v>953</v>
      </c>
      <c r="D25" s="439">
        <v>-161162</v>
      </c>
      <c r="E25" s="439"/>
      <c r="F25" s="439"/>
      <c r="G25" s="439"/>
      <c r="H25" s="439">
        <v>-45162</v>
      </c>
      <c r="I25" s="439">
        <f>D25+F25+H25</f>
        <v>-206324</v>
      </c>
    </row>
    <row r="26" spans="1:9" ht="20.25" customHeight="1">
      <c r="A26" s="682"/>
      <c r="B26" s="411" t="s">
        <v>954</v>
      </c>
      <c r="C26" s="428" t="s">
        <v>955</v>
      </c>
      <c r="D26" s="429"/>
      <c r="E26" s="429"/>
      <c r="F26" s="429"/>
      <c r="G26" s="429"/>
      <c r="H26" s="429">
        <v>505240</v>
      </c>
      <c r="I26" s="429">
        <f>H26</f>
        <v>505240</v>
      </c>
    </row>
    <row r="27" spans="1:9" ht="20.25" customHeight="1">
      <c r="A27" s="682"/>
      <c r="B27" s="412"/>
      <c r="C27" s="428" t="s">
        <v>956</v>
      </c>
      <c r="D27" s="429"/>
      <c r="E27" s="429"/>
      <c r="F27" s="429"/>
      <c r="G27" s="429"/>
      <c r="H27" s="429"/>
      <c r="I27" s="429">
        <f>G27</f>
        <v>0</v>
      </c>
    </row>
    <row r="28" spans="1:9" ht="20.25" customHeight="1">
      <c r="A28" s="682"/>
      <c r="B28" s="684" t="s">
        <v>957</v>
      </c>
      <c r="C28" s="446" t="s">
        <v>958</v>
      </c>
      <c r="D28" s="437"/>
      <c r="E28" s="437"/>
      <c r="F28" s="437"/>
      <c r="G28" s="437"/>
      <c r="H28" s="437"/>
      <c r="I28" s="437">
        <f>G28</f>
        <v>0</v>
      </c>
    </row>
    <row r="29" spans="1:9" ht="20.25" customHeight="1">
      <c r="A29" s="682"/>
      <c r="B29" s="686"/>
      <c r="C29" s="447" t="s">
        <v>959</v>
      </c>
      <c r="D29" s="431"/>
      <c r="E29" s="431"/>
      <c r="F29" s="431"/>
      <c r="G29" s="431"/>
      <c r="H29" s="431"/>
      <c r="I29" s="431">
        <f>G29</f>
        <v>0</v>
      </c>
    </row>
    <row r="30" spans="1:9" ht="20.25" customHeight="1">
      <c r="A30" s="683"/>
      <c r="B30" s="411" t="s">
        <v>960</v>
      </c>
      <c r="C30" s="448" t="s">
        <v>961</v>
      </c>
      <c r="D30" s="449"/>
      <c r="E30" s="449"/>
      <c r="F30" s="449"/>
      <c r="G30" s="449"/>
      <c r="H30" s="449"/>
      <c r="I30" s="449">
        <f>G30</f>
        <v>0</v>
      </c>
    </row>
    <row r="31" spans="1:10" ht="20.25" customHeight="1">
      <c r="A31" s="609" t="s">
        <v>962</v>
      </c>
      <c r="B31" s="609"/>
      <c r="C31" s="440" t="s">
        <v>963</v>
      </c>
      <c r="D31" s="450">
        <f>D7+D13+D16+D22</f>
        <v>4491461</v>
      </c>
      <c r="E31" s="450">
        <f>E7+E12+E21</f>
        <v>369762</v>
      </c>
      <c r="F31" s="450">
        <f>F7+F22</f>
        <v>-6595</v>
      </c>
      <c r="G31" s="450">
        <f>SUM(G7,G27:G30)</f>
        <v>0</v>
      </c>
      <c r="H31" s="450">
        <f>H14+H15+H22+H26</f>
        <v>3454066</v>
      </c>
      <c r="I31" s="450">
        <f>D31+E31+F31+G31+H31</f>
        <v>8308694</v>
      </c>
      <c r="J31" s="451"/>
    </row>
    <row r="32" spans="1:10" ht="20.25" customHeight="1">
      <c r="A32" s="411"/>
      <c r="B32" s="412"/>
      <c r="C32" s="426"/>
      <c r="D32" s="427"/>
      <c r="E32" s="427"/>
      <c r="F32" s="427"/>
      <c r="G32" s="427"/>
      <c r="H32" s="427"/>
      <c r="I32" s="427"/>
      <c r="J32" s="451"/>
    </row>
    <row r="33" spans="1:9" ht="20.25" customHeight="1">
      <c r="A33" s="688" t="s">
        <v>266</v>
      </c>
      <c r="B33" s="425" t="s">
        <v>267</v>
      </c>
      <c r="C33" s="426" t="s">
        <v>964</v>
      </c>
      <c r="D33" s="452">
        <f>D31</f>
        <v>4491461</v>
      </c>
      <c r="E33" s="452">
        <f>E31</f>
        <v>369762</v>
      </c>
      <c r="F33" s="452">
        <f>F31</f>
        <v>-6595</v>
      </c>
      <c r="G33" s="452">
        <f>G31</f>
        <v>0</v>
      </c>
      <c r="H33" s="452">
        <f>H31</f>
        <v>3454066</v>
      </c>
      <c r="I33" s="453">
        <f>SUM(D33:H33)</f>
        <v>8308694</v>
      </c>
    </row>
    <row r="34" spans="1:9" ht="20.25" customHeight="1">
      <c r="A34" s="688"/>
      <c r="B34" s="609" t="s">
        <v>269</v>
      </c>
      <c r="C34" s="428" t="s">
        <v>270</v>
      </c>
      <c r="D34" s="429"/>
      <c r="E34" s="429"/>
      <c r="F34" s="429"/>
      <c r="G34" s="429"/>
      <c r="H34" s="454"/>
      <c r="I34" s="455">
        <f>H34</f>
        <v>0</v>
      </c>
    </row>
    <row r="35" spans="1:9" ht="20.25" customHeight="1">
      <c r="A35" s="688"/>
      <c r="B35" s="609"/>
      <c r="C35" s="430" t="s">
        <v>965</v>
      </c>
      <c r="D35" s="431"/>
      <c r="E35" s="431"/>
      <c r="F35" s="431"/>
      <c r="G35" s="431"/>
      <c r="H35" s="456"/>
      <c r="I35" s="457">
        <f>H35</f>
        <v>0</v>
      </c>
    </row>
    <row r="36" spans="1:9" ht="20.25" customHeight="1">
      <c r="A36" s="688"/>
      <c r="B36" s="432" t="s">
        <v>272</v>
      </c>
      <c r="C36" s="433" t="s">
        <v>273</v>
      </c>
      <c r="D36" s="458"/>
      <c r="E36" s="458"/>
      <c r="F36" s="458"/>
      <c r="G36" s="458"/>
      <c r="H36" s="459">
        <f>SUM(H33:H35)</f>
        <v>3454066</v>
      </c>
      <c r="I36" s="459">
        <f>SUM(I33:I35)</f>
        <v>8308694</v>
      </c>
    </row>
    <row r="37" spans="1:9" ht="20.25" customHeight="1">
      <c r="A37" s="689" t="s">
        <v>274</v>
      </c>
      <c r="B37" s="411" t="s">
        <v>275</v>
      </c>
      <c r="C37" s="435" t="s">
        <v>966</v>
      </c>
      <c r="D37" s="434"/>
      <c r="E37" s="434"/>
      <c r="F37" s="434"/>
      <c r="G37" s="434"/>
      <c r="H37" s="460">
        <v>-410007</v>
      </c>
      <c r="I37" s="461">
        <f>H37</f>
        <v>-410007</v>
      </c>
    </row>
    <row r="38" spans="1:9" ht="20.25" customHeight="1">
      <c r="A38" s="688"/>
      <c r="B38" s="685" t="s">
        <v>277</v>
      </c>
      <c r="C38" s="436" t="s">
        <v>967</v>
      </c>
      <c r="D38" s="437"/>
      <c r="E38" s="462"/>
      <c r="F38" s="437"/>
      <c r="G38" s="437"/>
      <c r="H38" s="463">
        <f>(E38)*(-1)</f>
        <v>0</v>
      </c>
      <c r="I38" s="463">
        <f>E38+H38</f>
        <v>0</v>
      </c>
    </row>
    <row r="39" spans="1:9" ht="20.25" customHeight="1">
      <c r="A39" s="688"/>
      <c r="B39" s="685"/>
      <c r="C39" s="438" t="s">
        <v>968</v>
      </c>
      <c r="D39" s="464"/>
      <c r="E39" s="439"/>
      <c r="F39" s="439"/>
      <c r="G39" s="439"/>
      <c r="H39" s="465">
        <f>(D39)*(-1)</f>
        <v>0</v>
      </c>
      <c r="I39" s="465">
        <f>D39+H39</f>
        <v>0</v>
      </c>
    </row>
    <row r="40" spans="1:9" ht="20.25" customHeight="1">
      <c r="A40" s="688"/>
      <c r="B40" s="27" t="s">
        <v>280</v>
      </c>
      <c r="C40" s="440" t="s">
        <v>281</v>
      </c>
      <c r="D40" s="466"/>
      <c r="E40" s="466"/>
      <c r="F40" s="466"/>
      <c r="G40" s="466"/>
      <c r="H40" s="459">
        <f>SUM(H36:H39)</f>
        <v>3044059</v>
      </c>
      <c r="I40" s="459">
        <f>SUM(I36:I39)</f>
        <v>7898687</v>
      </c>
    </row>
    <row r="41" spans="1:9" ht="20.25" customHeight="1">
      <c r="A41" s="681" t="s">
        <v>282</v>
      </c>
      <c r="B41" s="412" t="s">
        <v>283</v>
      </c>
      <c r="C41" s="441" t="s">
        <v>284</v>
      </c>
      <c r="D41" s="427"/>
      <c r="E41" s="427"/>
      <c r="F41" s="427"/>
      <c r="G41" s="427"/>
      <c r="H41" s="467">
        <v>0</v>
      </c>
      <c r="I41" s="468">
        <f>H41</f>
        <v>0</v>
      </c>
    </row>
    <row r="42" spans="1:9" ht="20.25" customHeight="1">
      <c r="A42" s="682"/>
      <c r="B42" s="684" t="s">
        <v>285</v>
      </c>
      <c r="C42" s="441" t="s">
        <v>286</v>
      </c>
      <c r="D42" s="469">
        <f>SUM(D43:D46)</f>
        <v>670464</v>
      </c>
      <c r="E42" s="427"/>
      <c r="F42" s="427"/>
      <c r="G42" s="427"/>
      <c r="H42" s="470"/>
      <c r="I42" s="469">
        <f>D42</f>
        <v>670464</v>
      </c>
    </row>
    <row r="43" spans="1:9" ht="20.25" customHeight="1">
      <c r="A43" s="682"/>
      <c r="B43" s="685"/>
      <c r="C43" s="428" t="s">
        <v>287</v>
      </c>
      <c r="D43" s="454">
        <v>568414</v>
      </c>
      <c r="E43" s="429"/>
      <c r="F43" s="429"/>
      <c r="G43" s="429"/>
      <c r="H43" s="429"/>
      <c r="I43" s="455">
        <f>D43</f>
        <v>568414</v>
      </c>
    </row>
    <row r="44" spans="1:9" ht="20.25" customHeight="1">
      <c r="A44" s="682"/>
      <c r="B44" s="685"/>
      <c r="C44" s="430" t="s">
        <v>944</v>
      </c>
      <c r="D44" s="456">
        <v>100000</v>
      </c>
      <c r="E44" s="431"/>
      <c r="F44" s="431"/>
      <c r="G44" s="431"/>
      <c r="H44" s="431"/>
      <c r="I44" s="457">
        <f>D44</f>
        <v>100000</v>
      </c>
    </row>
    <row r="45" spans="1:9" ht="20.25" customHeight="1">
      <c r="A45" s="682"/>
      <c r="B45" s="685"/>
      <c r="C45" s="430" t="s">
        <v>945</v>
      </c>
      <c r="D45" s="456">
        <v>2050</v>
      </c>
      <c r="E45" s="431"/>
      <c r="F45" s="431"/>
      <c r="G45" s="431"/>
      <c r="H45" s="431"/>
      <c r="I45" s="457">
        <f>D45</f>
        <v>2050</v>
      </c>
    </row>
    <row r="46" spans="1:9" ht="20.25" customHeight="1">
      <c r="A46" s="682"/>
      <c r="B46" s="686"/>
      <c r="C46" s="442" t="s">
        <v>946</v>
      </c>
      <c r="D46" s="471"/>
      <c r="E46" s="443"/>
      <c r="F46" s="443"/>
      <c r="G46" s="443"/>
      <c r="H46" s="443"/>
      <c r="I46" s="472">
        <f>D46</f>
        <v>0</v>
      </c>
    </row>
    <row r="47" spans="1:9" ht="20.25" customHeight="1">
      <c r="A47" s="682"/>
      <c r="B47" s="411" t="s">
        <v>947</v>
      </c>
      <c r="C47" s="428" t="s">
        <v>948</v>
      </c>
      <c r="D47" s="429"/>
      <c r="E47" s="454"/>
      <c r="F47" s="429"/>
      <c r="G47" s="429"/>
      <c r="H47" s="429"/>
      <c r="I47" s="455">
        <f>E47</f>
        <v>0</v>
      </c>
    </row>
    <row r="48" spans="1:9" ht="20.25" customHeight="1">
      <c r="A48" s="682"/>
      <c r="B48" s="687" t="s">
        <v>949</v>
      </c>
      <c r="C48" s="428" t="s">
        <v>950</v>
      </c>
      <c r="D48" s="455">
        <f>SUM(D51)</f>
        <v>-354389</v>
      </c>
      <c r="E48" s="429"/>
      <c r="F48" s="455">
        <f>SUM(F49:F51)</f>
        <v>6595</v>
      </c>
      <c r="G48" s="429"/>
      <c r="H48" s="455">
        <f>SUM(H51)</f>
        <v>-82552</v>
      </c>
      <c r="I48" s="455">
        <f>D48+F48+H48</f>
        <v>-430346</v>
      </c>
    </row>
    <row r="49" spans="1:9" ht="20.25" customHeight="1">
      <c r="A49" s="682"/>
      <c r="B49" s="685"/>
      <c r="C49" s="444" t="s">
        <v>951</v>
      </c>
      <c r="D49" s="429"/>
      <c r="E49" s="429"/>
      <c r="F49" s="454"/>
      <c r="G49" s="429"/>
      <c r="H49" s="429"/>
      <c r="I49" s="455">
        <f>F49</f>
        <v>0</v>
      </c>
    </row>
    <row r="50" spans="1:9" ht="20.25" customHeight="1">
      <c r="A50" s="682"/>
      <c r="B50" s="685"/>
      <c r="C50" s="445" t="s">
        <v>952</v>
      </c>
      <c r="D50" s="431"/>
      <c r="E50" s="431"/>
      <c r="F50" s="456"/>
      <c r="G50" s="431"/>
      <c r="H50" s="431"/>
      <c r="I50" s="457">
        <f>F50</f>
        <v>0</v>
      </c>
    </row>
    <row r="51" spans="1:9" ht="20.25" customHeight="1">
      <c r="A51" s="682"/>
      <c r="B51" s="686"/>
      <c r="C51" s="438" t="s">
        <v>953</v>
      </c>
      <c r="D51" s="464">
        <v>-354389</v>
      </c>
      <c r="E51" s="439"/>
      <c r="F51" s="465">
        <f>(F33)*(-1)</f>
        <v>6595</v>
      </c>
      <c r="G51" s="439"/>
      <c r="H51" s="464">
        <v>-82552</v>
      </c>
      <c r="I51" s="465">
        <f>D51+F51+H51</f>
        <v>-430346</v>
      </c>
    </row>
    <row r="52" spans="1:9" ht="20.25" customHeight="1">
      <c r="A52" s="682"/>
      <c r="B52" s="411" t="s">
        <v>954</v>
      </c>
      <c r="C52" s="428" t="s">
        <v>955</v>
      </c>
      <c r="D52" s="429"/>
      <c r="E52" s="429"/>
      <c r="F52" s="429"/>
      <c r="G52" s="429"/>
      <c r="H52" s="454">
        <v>642941</v>
      </c>
      <c r="I52" s="455">
        <f>H52</f>
        <v>642941</v>
      </c>
    </row>
    <row r="53" spans="1:9" ht="20.25" customHeight="1">
      <c r="A53" s="682"/>
      <c r="B53" s="411"/>
      <c r="C53" s="428" t="s">
        <v>956</v>
      </c>
      <c r="D53" s="429"/>
      <c r="E53" s="429"/>
      <c r="F53" s="429"/>
      <c r="G53" s="454"/>
      <c r="H53" s="429"/>
      <c r="I53" s="455">
        <f>G53</f>
        <v>0</v>
      </c>
    </row>
    <row r="54" spans="1:9" ht="20.25" customHeight="1">
      <c r="A54" s="682"/>
      <c r="B54" s="609" t="s">
        <v>957</v>
      </c>
      <c r="C54" s="446" t="s">
        <v>969</v>
      </c>
      <c r="D54" s="437"/>
      <c r="E54" s="437"/>
      <c r="F54" s="437"/>
      <c r="G54" s="462"/>
      <c r="H54" s="437"/>
      <c r="I54" s="463">
        <f>G54</f>
        <v>0</v>
      </c>
    </row>
    <row r="55" spans="1:9" ht="20.25" customHeight="1">
      <c r="A55" s="682"/>
      <c r="B55" s="609"/>
      <c r="C55" s="447" t="s">
        <v>959</v>
      </c>
      <c r="D55" s="431"/>
      <c r="E55" s="431"/>
      <c r="F55" s="431"/>
      <c r="G55" s="456"/>
      <c r="H55" s="431"/>
      <c r="I55" s="457">
        <f>G55</f>
        <v>0</v>
      </c>
    </row>
    <row r="56" spans="1:9" ht="20.25" customHeight="1">
      <c r="A56" s="683"/>
      <c r="B56" s="411" t="s">
        <v>960</v>
      </c>
      <c r="C56" s="448" t="s">
        <v>961</v>
      </c>
      <c r="D56" s="449"/>
      <c r="E56" s="449"/>
      <c r="F56" s="449"/>
      <c r="G56" s="473"/>
      <c r="H56" s="449"/>
      <c r="I56" s="474">
        <f>G56</f>
        <v>0</v>
      </c>
    </row>
    <row r="57" spans="1:10" ht="20.25" customHeight="1">
      <c r="A57" s="609" t="s">
        <v>962</v>
      </c>
      <c r="B57" s="609"/>
      <c r="C57" s="440" t="s">
        <v>970</v>
      </c>
      <c r="D57" s="450">
        <f>D33+D39+D42+D48</f>
        <v>4807536</v>
      </c>
      <c r="E57" s="450">
        <f>E33+E38+E47</f>
        <v>369762</v>
      </c>
      <c r="F57" s="450">
        <f>F33+F48</f>
        <v>0</v>
      </c>
      <c r="G57" s="450">
        <f>SUM(G33,G53:G56)</f>
        <v>0</v>
      </c>
      <c r="H57" s="450">
        <f>H40+H41+H48+H52</f>
        <v>3604448</v>
      </c>
      <c r="I57" s="450">
        <f>I40+I41+I42+I47+I48+I52+I53+I54+I55+I56</f>
        <v>8781746</v>
      </c>
      <c r="J57" s="451"/>
    </row>
  </sheetData>
  <sheetProtection/>
  <mergeCells count="22">
    <mergeCell ref="A31:B31"/>
    <mergeCell ref="B8:B9"/>
    <mergeCell ref="A7:A10"/>
    <mergeCell ref="A11:A14"/>
    <mergeCell ref="B16:B20"/>
    <mergeCell ref="B22:B25"/>
    <mergeCell ref="A15:A30"/>
    <mergeCell ref="C1:I1"/>
    <mergeCell ref="C2:I2"/>
    <mergeCell ref="C3:I3"/>
    <mergeCell ref="B12:B13"/>
    <mergeCell ref="A6:B6"/>
    <mergeCell ref="B28:B29"/>
    <mergeCell ref="A57:B57"/>
    <mergeCell ref="A41:A56"/>
    <mergeCell ref="B42:B46"/>
    <mergeCell ref="B48:B51"/>
    <mergeCell ref="B54:B55"/>
    <mergeCell ref="A33:A36"/>
    <mergeCell ref="B34:B35"/>
    <mergeCell ref="A37:A40"/>
    <mergeCell ref="B38:B39"/>
  </mergeCells>
  <printOptions horizontalCentered="1"/>
  <pageMargins left="0.5511811023622047" right="0.5511811023622047" top="0.984251968503937" bottom="0.7874015748031497" header="0.5118110236220472" footer="0.5118110236220472"/>
  <pageSetup fitToHeight="0" fitToWidth="1"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1"/>
  <sheetViews>
    <sheetView showGridLines="0" showZeros="0" zoomScalePageLayoutView="0" workbookViewId="0" topLeftCell="A10">
      <selection activeCell="H34" sqref="H34"/>
    </sheetView>
  </sheetViews>
  <sheetFormatPr defaultColWidth="8.88671875" defaultRowHeight="13.5"/>
  <sheetData>
    <row r="1" ht="15.75" customHeight="1"/>
    <row r="2" ht="15.75" customHeight="1"/>
    <row r="3" spans="1:12" ht="27.75" customHeight="1">
      <c r="A3" s="693" t="s">
        <v>683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ht="15.75" customHeight="1"/>
    <row r="5" ht="15.75" customHeight="1">
      <c r="F5" s="28"/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C12" s="170"/>
    </row>
    <row r="13" ht="15.75" customHeight="1"/>
    <row r="14" spans="3:10" ht="15.75" customHeight="1">
      <c r="C14" s="170"/>
      <c r="J14" s="170"/>
    </row>
    <row r="15" ht="15.75" customHeight="1"/>
    <row r="16" ht="15.75" customHeight="1">
      <c r="C16" s="170"/>
    </row>
    <row r="17" ht="15.75" customHeight="1"/>
    <row r="18" ht="15.75" customHeight="1"/>
    <row r="19" ht="15.75" customHeight="1"/>
    <row r="20" ht="15.75" customHeight="1">
      <c r="C20" s="170" t="s">
        <v>586</v>
      </c>
    </row>
    <row r="21" ht="15.75" customHeight="1">
      <c r="C21" s="170"/>
    </row>
    <row r="22" ht="15.75" customHeight="1"/>
    <row r="23" spans="3:10" ht="15.75" customHeight="1">
      <c r="C23" s="170" t="s">
        <v>1251</v>
      </c>
      <c r="J23" s="170"/>
    </row>
    <row r="24" spans="3:10" ht="15.75" customHeight="1">
      <c r="C24" s="170"/>
      <c r="J24" s="170"/>
    </row>
    <row r="25" ht="15.75" customHeight="1"/>
    <row r="26" ht="15.75" customHeight="1">
      <c r="C26" s="170" t="s">
        <v>1252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spans="1:12" ht="15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1:12" ht="15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1:12" ht="15.75" customHeight="1">
      <c r="A53" s="170"/>
      <c r="B53" s="170"/>
      <c r="C53" s="170"/>
      <c r="D53" s="170"/>
      <c r="E53" s="170" t="s">
        <v>587</v>
      </c>
      <c r="F53" s="170"/>
      <c r="G53" s="170"/>
      <c r="H53" s="170"/>
      <c r="I53" s="170"/>
      <c r="J53" s="170"/>
      <c r="K53" s="170"/>
      <c r="L53" s="170"/>
    </row>
    <row r="54" spans="1:12" ht="15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1:12" ht="15.75" customHeight="1">
      <c r="A55" s="170"/>
      <c r="B55" s="170"/>
      <c r="C55" s="170"/>
      <c r="D55" s="170"/>
      <c r="E55" s="170"/>
      <c r="F55" s="170" t="s">
        <v>1231</v>
      </c>
      <c r="G55" s="170"/>
      <c r="H55" s="170"/>
      <c r="I55" s="170"/>
      <c r="J55" s="170"/>
      <c r="K55" s="170"/>
      <c r="L55" s="170"/>
    </row>
    <row r="56" spans="1:12" ht="15.7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1:12" ht="15.75" customHeight="1">
      <c r="A57" s="170"/>
      <c r="B57" s="170"/>
      <c r="C57" s="170"/>
      <c r="D57" s="170"/>
      <c r="E57" s="170"/>
      <c r="F57" s="170" t="s">
        <v>684</v>
      </c>
      <c r="G57" s="694" t="s">
        <v>1233</v>
      </c>
      <c r="H57" s="694"/>
      <c r="I57" s="694"/>
      <c r="J57" s="170" t="s">
        <v>685</v>
      </c>
      <c r="K57" s="170"/>
      <c r="L57" s="170"/>
    </row>
    <row r="58" spans="1:12" ht="15.7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1:12" ht="15.75" customHeight="1">
      <c r="A59" s="170"/>
      <c r="B59" s="170"/>
      <c r="C59" s="170"/>
      <c r="D59" s="170"/>
      <c r="E59" s="170"/>
      <c r="F59" s="170" t="s">
        <v>684</v>
      </c>
      <c r="G59" s="694" t="s">
        <v>1232</v>
      </c>
      <c r="H59" s="694"/>
      <c r="I59" s="694"/>
      <c r="J59" s="170" t="s">
        <v>685</v>
      </c>
      <c r="K59" s="170"/>
      <c r="L59" s="170"/>
    </row>
    <row r="60" spans="1:12" ht="15.7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1:12" ht="15.7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</sheetData>
  <sheetProtection/>
  <mergeCells count="3">
    <mergeCell ref="A3:L3"/>
    <mergeCell ref="G57:I57"/>
    <mergeCell ref="G59:I59"/>
  </mergeCells>
  <printOptions horizontalCentered="1"/>
  <pageMargins left="0.7480314960629921" right="0.7480314960629921" top="0.83" bottom="0.748031496062992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farmzone</cp:lastModifiedBy>
  <cp:lastPrinted>2011-02-24T02:17:59Z</cp:lastPrinted>
  <dcterms:created xsi:type="dcterms:W3CDTF">2008-08-28T11:50:36Z</dcterms:created>
  <dcterms:modified xsi:type="dcterms:W3CDTF">2020-09-23T05:42:54Z</dcterms:modified>
  <cp:category/>
  <cp:version/>
  <cp:contentType/>
  <cp:contentStatus/>
</cp:coreProperties>
</file>